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32" i="1" l="1"/>
  <c r="K90" i="1"/>
  <c r="J90" i="1"/>
  <c r="I90" i="1"/>
  <c r="H90" i="1"/>
  <c r="K58" i="1" l="1"/>
  <c r="J58" i="1"/>
  <c r="I58" i="1"/>
  <c r="H58" i="1"/>
  <c r="AN80" i="1" l="1"/>
  <c r="AM80" i="1"/>
  <c r="AL80" i="1"/>
  <c r="AM62" i="1"/>
  <c r="AN75" i="1"/>
  <c r="AM61" i="1" s="1"/>
  <c r="AM75" i="1"/>
  <c r="AN72" i="1"/>
  <c r="AM72" i="1"/>
  <c r="AM60" i="1"/>
  <c r="AM55" i="1"/>
  <c r="AM54" i="1"/>
  <c r="AM53" i="1"/>
  <c r="AN48" i="1"/>
  <c r="AM48" i="1"/>
  <c r="AL48" i="1"/>
  <c r="AN46" i="1"/>
  <c r="AL62" i="1" s="1"/>
  <c r="AN62" i="1" s="1"/>
  <c r="AM46" i="1"/>
  <c r="AL55" i="1" s="1"/>
  <c r="AN43" i="1"/>
  <c r="AL61" i="1" s="1"/>
  <c r="AM43" i="1"/>
  <c r="AL54" i="1" s="1"/>
  <c r="AN54" i="1" s="1"/>
  <c r="AN40" i="1"/>
  <c r="AL60" i="1" s="1"/>
  <c r="AM40" i="1"/>
  <c r="AL53" i="1" s="1"/>
  <c r="AN53" i="1" s="1"/>
  <c r="AP77" i="1" l="1"/>
  <c r="AP71" i="1"/>
  <c r="AP74" i="1"/>
  <c r="AM49" i="1"/>
  <c r="AL56" i="1" s="1"/>
  <c r="AP42" i="1"/>
  <c r="AP45" i="1"/>
  <c r="AP39" i="1"/>
  <c r="AN61" i="1"/>
  <c r="AN60" i="1"/>
  <c r="AN49" i="1"/>
  <c r="AL63" i="1" s="1"/>
  <c r="AM81" i="1"/>
  <c r="AM56" i="1" s="1"/>
  <c r="AN55" i="1"/>
  <c r="AN81" i="1"/>
  <c r="AM63" i="1" s="1"/>
  <c r="AH45" i="1"/>
  <c r="AH46" i="1"/>
  <c r="AN56" i="1" l="1"/>
  <c r="AN63" i="1"/>
  <c r="AH75" i="1"/>
  <c r="AQ24" i="1" l="1"/>
  <c r="AP24" i="1"/>
  <c r="AO24" i="1"/>
  <c r="AN24" i="1"/>
  <c r="AM24" i="1"/>
  <c r="AL24" i="1"/>
  <c r="AA24" i="1"/>
  <c r="Y24" i="1"/>
  <c r="I30" i="1" s="1"/>
  <c r="X24" i="1"/>
  <c r="H30" i="1" s="1"/>
  <c r="W24" i="1"/>
  <c r="G30" i="1" s="1"/>
  <c r="V24" i="1"/>
  <c r="F30" i="1" s="1"/>
  <c r="U24" i="1"/>
  <c r="E30" i="1" s="1"/>
  <c r="M24" i="1"/>
  <c r="L24" i="1"/>
  <c r="K24" i="1"/>
  <c r="J24" i="1"/>
  <c r="I24" i="1"/>
  <c r="I29" i="1" s="1"/>
  <c r="H24" i="1"/>
  <c r="H29" i="1" s="1"/>
  <c r="G24" i="1"/>
  <c r="G29" i="1" s="1"/>
  <c r="G32" i="1" s="1"/>
  <c r="F24" i="1"/>
  <c r="F29" i="1" s="1"/>
  <c r="E24" i="1"/>
  <c r="E29" i="1" s="1"/>
  <c r="T17" i="1"/>
  <c r="O17" i="1"/>
  <c r="T16" i="1"/>
  <c r="O16" i="1"/>
  <c r="T15" i="1"/>
  <c r="O15" i="1"/>
  <c r="T14" i="1"/>
  <c r="O14" i="1"/>
  <c r="T13" i="1"/>
  <c r="O13" i="1"/>
  <c r="T12" i="1"/>
  <c r="O12" i="1"/>
  <c r="T11" i="1"/>
  <c r="O11" i="1"/>
  <c r="T10" i="1"/>
  <c r="O10" i="1"/>
  <c r="T9" i="1"/>
  <c r="O9" i="1"/>
  <c r="T4" i="1"/>
  <c r="T24" i="1" s="1"/>
  <c r="O4" i="1"/>
  <c r="O24" i="1" l="1"/>
  <c r="O29" i="1" s="1"/>
  <c r="O32" i="1" s="1"/>
  <c r="K30" i="1"/>
  <c r="L30" i="1"/>
  <c r="I32" i="1"/>
  <c r="M29" i="1"/>
  <c r="F32" i="1"/>
  <c r="K29" i="1"/>
  <c r="H32" i="1"/>
  <c r="L29" i="1"/>
  <c r="N30" i="1"/>
  <c r="Z24" i="1" s="1"/>
  <c r="M30" i="1"/>
  <c r="N24" i="1"/>
  <c r="N29" i="1" s="1"/>
  <c r="D26" i="1"/>
  <c r="J13" i="6"/>
  <c r="O13" i="6"/>
  <c r="N13" i="6"/>
  <c r="M13" i="6"/>
  <c r="L13" i="6"/>
  <c r="O12" i="6"/>
  <c r="N12" i="6"/>
  <c r="M12" i="6"/>
  <c r="L12" i="6"/>
  <c r="K8" i="6"/>
  <c r="K9" i="6" s="1"/>
  <c r="K13" i="6" s="1"/>
  <c r="K7" i="6"/>
  <c r="K6" i="6"/>
  <c r="K5" i="6"/>
  <c r="K12" i="6"/>
  <c r="K15" i="6" s="1"/>
  <c r="AS9" i="6"/>
  <c r="AQ9" i="6"/>
  <c r="AP9" i="6"/>
  <c r="AO9" i="6"/>
  <c r="AN9" i="6"/>
  <c r="AM9" i="6"/>
  <c r="AG9" i="6"/>
  <c r="AE9" i="6"/>
  <c r="AF9" i="6" s="1"/>
  <c r="AD9" i="6"/>
  <c r="H14" i="6" s="1"/>
  <c r="AC9" i="6"/>
  <c r="AB9" i="6"/>
  <c r="F14" i="6" s="1"/>
  <c r="AA9" i="6"/>
  <c r="W9" i="6"/>
  <c r="U9" i="6"/>
  <c r="V9" i="6" s="1"/>
  <c r="T9" i="6"/>
  <c r="S9" i="6"/>
  <c r="R9" i="6"/>
  <c r="Q9" i="6"/>
  <c r="I9" i="6"/>
  <c r="H9" i="6"/>
  <c r="H13" i="6" s="1"/>
  <c r="H15" i="6" s="1"/>
  <c r="G9" i="6"/>
  <c r="G13" i="6" s="1"/>
  <c r="F9" i="6"/>
  <c r="F13" i="6" s="1"/>
  <c r="F15" i="6" s="1"/>
  <c r="E9" i="6"/>
  <c r="E13" i="6" s="1"/>
  <c r="L32" i="1" l="1"/>
  <c r="K32" i="1"/>
  <c r="M32" i="1"/>
  <c r="N32" i="1"/>
  <c r="J9" i="6"/>
  <c r="I13" i="6"/>
  <c r="K14" i="6"/>
  <c r="M14" i="6"/>
  <c r="E14" i="6"/>
  <c r="E15" i="6" s="1"/>
  <c r="M15" i="6" s="1"/>
  <c r="G14" i="6"/>
  <c r="N14" i="6" s="1"/>
  <c r="I14" i="6"/>
  <c r="I15" i="6" s="1"/>
  <c r="L14" i="6" l="1"/>
  <c r="G15" i="6"/>
  <c r="N15" i="6" s="1"/>
  <c r="O15" i="6"/>
  <c r="J15" i="6"/>
  <c r="J14" i="6"/>
  <c r="O14" i="6"/>
  <c r="L15" i="6" l="1"/>
  <c r="P21" i="3" l="1"/>
  <c r="O21" i="3"/>
  <c r="N21" i="3"/>
  <c r="M21" i="3"/>
  <c r="I21" i="3"/>
  <c r="O11" i="3"/>
  <c r="M11" i="3"/>
  <c r="I11" i="3"/>
  <c r="G11" i="3"/>
</calcChain>
</file>

<file path=xl/sharedStrings.xml><?xml version="1.0" encoding="utf-8"?>
<sst xmlns="http://schemas.openxmlformats.org/spreadsheetml/2006/main" count="871" uniqueCount="467">
  <si>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</si>
  <si>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</si>
  <si>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</si>
  <si>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</si>
  <si>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</si>
  <si>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</si>
  <si>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</si>
  <si>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</si>
  <si>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</si>
  <si>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</si>
  <si>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</si>
  <si>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</si>
  <si>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</si>
  <si>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</si>
  <si>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</si>
  <si>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</si>
  <si>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</si>
  <si>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</si>
  <si>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</si>
  <si>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</si>
  <si>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</si>
  <si>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</si>
  <si>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</si>
  <si>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</si>
  <si>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</si>
  <si>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</si>
  <si>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</si>
  <si>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</si>
  <si>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</si>
  <si>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</si>
  <si>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</si>
  <si>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</si>
  <si>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</si>
  <si>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</si>
  <si>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</si>
  <si>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</si>
  <si>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</si>
  <si>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</si>
  <si>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</si>
  <si>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</si>
  <si>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</si>
  <si>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</si>
  <si>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</si>
  <si>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</si>
  <si>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</si>
  <si>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</si>
  <si>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</si>
  <si>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</si>
  <si>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</si>
  <si>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</si>
  <si>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</si>
  <si>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</si>
  <si>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</si>
  <si>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</si>
  <si>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</si>
  <si>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</si>
  <si>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</si>
  <si>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</si>
  <si>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</si>
  <si>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6.</t>
  </si>
  <si>
    <t>KAIKKIEN AIKOJEN TILASTOT, TOP-10</t>
  </si>
  <si>
    <t>PESISPÖRSSIRAJAT</t>
  </si>
  <si>
    <t>1.  ottelu</t>
  </si>
  <si>
    <t>1000 p</t>
  </si>
  <si>
    <t>Länsi</t>
  </si>
  <si>
    <t>YKKÖSPESIS</t>
  </si>
  <si>
    <t>2.</t>
  </si>
  <si>
    <t>1.</t>
  </si>
  <si>
    <t>3.</t>
  </si>
  <si>
    <t>14.07. 2013  Hyvinkää</t>
  </si>
  <si>
    <t xml:space="preserve">  0-2  (1-2, 0-1)</t>
  </si>
  <si>
    <t>5621</t>
  </si>
  <si>
    <t>10.</t>
  </si>
  <si>
    <t>hSM</t>
  </si>
  <si>
    <t>Seurat</t>
  </si>
  <si>
    <t>MIEHET</t>
  </si>
  <si>
    <t>Anssi Lammila</t>
  </si>
  <si>
    <t>18.7.1984   Turku</t>
  </si>
  <si>
    <t>02.07. 2006  Kitee</t>
  </si>
  <si>
    <t xml:space="preserve">  1-0  (3-0, 1-1)</t>
  </si>
  <si>
    <t>Tahko</t>
  </si>
  <si>
    <t>3k</t>
  </si>
  <si>
    <t>3/5</t>
  </si>
  <si>
    <t>3/4</t>
  </si>
  <si>
    <t>0/1</t>
  </si>
  <si>
    <t>Matti Iivarinen</t>
  </si>
  <si>
    <t>5212</t>
  </si>
  <si>
    <t>01.07. 2007  Kouvola</t>
  </si>
  <si>
    <t xml:space="preserve">  1-2  (3-3, 7-3, 0-2)</t>
  </si>
  <si>
    <t>2/3</t>
  </si>
  <si>
    <t>1/2</t>
  </si>
  <si>
    <t>1/1</t>
  </si>
  <si>
    <t>Sami Sirviö</t>
  </si>
  <si>
    <t>5134</t>
  </si>
  <si>
    <t>Itä</t>
  </si>
  <si>
    <t>KPL</t>
  </si>
  <si>
    <t>2k</t>
  </si>
  <si>
    <t>Mikko Kuosmanen</t>
  </si>
  <si>
    <t>20.07. 2014  Seinäjoki</t>
  </si>
  <si>
    <t xml:space="preserve">  1-2  (0-1, 2-1, 0-1)</t>
  </si>
  <si>
    <t>3p</t>
  </si>
  <si>
    <t>2/4</t>
  </si>
  <si>
    <t>1/3</t>
  </si>
  <si>
    <t>Mikko Hylkilä</t>
  </si>
  <si>
    <t>5277</t>
  </si>
  <si>
    <t>28.06. 2015  Hyvinkää</t>
  </si>
  <si>
    <t xml:space="preserve">  1-2  1-2, 1-0, 0-1)</t>
  </si>
  <si>
    <t>1/4</t>
  </si>
  <si>
    <t>Mikko Huotari</t>
  </si>
  <si>
    <t>4409</t>
  </si>
  <si>
    <t>03.07. 2016  Kouvola</t>
  </si>
  <si>
    <t xml:space="preserve">  0-1  (2-2, 2-3)</t>
  </si>
  <si>
    <t>I p</t>
  </si>
  <si>
    <t>7/9</t>
  </si>
  <si>
    <t>5/6</t>
  </si>
  <si>
    <t>Markku Hylkilä</t>
  </si>
  <si>
    <t>4085</t>
  </si>
  <si>
    <t>21 v  11 kk  14 pv</t>
  </si>
  <si>
    <t>B - POJAT</t>
  </si>
  <si>
    <t>13.07. 2001  Hamina</t>
  </si>
  <si>
    <t xml:space="preserve">  2-1  (2-0, 2-4, 0-0, 4-3)</t>
  </si>
  <si>
    <t>Kimmo Salminen</t>
  </si>
  <si>
    <t>1972</t>
  </si>
  <si>
    <t>A - POJAT</t>
  </si>
  <si>
    <t>02.08. 2003  Sotkamo</t>
  </si>
  <si>
    <t xml:space="preserve">  1-0  (2-2, 4-2)</t>
  </si>
  <si>
    <t>MyVe</t>
  </si>
  <si>
    <t>1/6</t>
  </si>
  <si>
    <t>1/5</t>
  </si>
  <si>
    <t>Tero Lehtinen</t>
  </si>
  <si>
    <t>2665</t>
  </si>
  <si>
    <t>19.06. 2004  Hyvinkää</t>
  </si>
  <si>
    <t xml:space="preserve">  2-0  (4-1, 11-10)</t>
  </si>
  <si>
    <t>AA</t>
  </si>
  <si>
    <t>6/8</t>
  </si>
  <si>
    <t>3/3</t>
  </si>
  <si>
    <t>1435</t>
  </si>
  <si>
    <t>23.07. 2005  Oulu</t>
  </si>
  <si>
    <t xml:space="preserve">  2-1  (0-2, 3-2, 0-0, 2-1)</t>
  </si>
  <si>
    <t>Juha Luhtavaara</t>
  </si>
  <si>
    <t>1462</t>
  </si>
  <si>
    <t>10/19</t>
  </si>
  <si>
    <t>5/12</t>
  </si>
  <si>
    <t>8.</t>
  </si>
  <si>
    <t>LP</t>
  </si>
  <si>
    <t>9.</t>
  </si>
  <si>
    <t>03.06. 2001  Lippo - LP  2-0  (12-2, 9-0)</t>
  </si>
  <si>
    <t>14.05. 2006  Tahko - SoJy  1-2  (3-4, 7-6, 1-1, 1-2)</t>
  </si>
  <si>
    <t>27.06. 2006  Tahko - KPL  2-0  (6-0, 6-4)</t>
  </si>
  <si>
    <t xml:space="preserve">  16 v 10 kk 16 pv</t>
  </si>
  <si>
    <t xml:space="preserve">  21 v   9 kk 26 pv</t>
  </si>
  <si>
    <t xml:space="preserve">  21 v 11 kk   9 pv</t>
  </si>
  <si>
    <t xml:space="preserve">24.  ottelu  </t>
  </si>
  <si>
    <t xml:space="preserve">11.  ottelu  </t>
  </si>
  <si>
    <t>LP = Loimaan Palloilijat  (1931),  kasvattajaseura</t>
  </si>
  <si>
    <t>AA = Alajärven Ankkurit  (1944)</t>
  </si>
  <si>
    <t>Tahko = Hyvinkään Tahko  (1915)</t>
  </si>
  <si>
    <t>KPL = Kouvolan Pallonlyöjät  (1931)</t>
  </si>
  <si>
    <t>4-3  Lippo</t>
  </si>
  <si>
    <t>3-0  ViVe</t>
  </si>
  <si>
    <t>1-3  SoJy</t>
  </si>
  <si>
    <t>3-0  KiPa</t>
  </si>
  <si>
    <t>3-0  Lippo</t>
  </si>
  <si>
    <t>1-3  ViVe</t>
  </si>
  <si>
    <t>4-2  KoU</t>
  </si>
  <si>
    <t>0-3  SoJy</t>
  </si>
  <si>
    <t>1-2  PattU</t>
  </si>
  <si>
    <t>2-3  Kiri</t>
  </si>
  <si>
    <t>3-1  Lippo Pesis</t>
  </si>
  <si>
    <t>0-3  ViVe</t>
  </si>
  <si>
    <t xml:space="preserve">      Mitalit</t>
  </si>
  <si>
    <t>3-0  KoU</t>
  </si>
  <si>
    <t>1-2  JoMa</t>
  </si>
  <si>
    <t>0-2  JoMa</t>
  </si>
  <si>
    <t>6/9</t>
  </si>
  <si>
    <t xml:space="preserve">      Runkosarja TOP-30</t>
  </si>
  <si>
    <t>19.</t>
  </si>
  <si>
    <t>16.</t>
  </si>
  <si>
    <t>17.</t>
  </si>
  <si>
    <t>20.</t>
  </si>
  <si>
    <t>25.</t>
  </si>
  <si>
    <t>15.</t>
  </si>
  <si>
    <t>Ylempi loppusarja TOP-10</t>
  </si>
  <si>
    <t xml:space="preserve"> Paras kärkilyöntiprosentti  2017</t>
  </si>
  <si>
    <t>SUOMENSARJA</t>
  </si>
  <si>
    <t>KAIKKI OTTELUT</t>
  </si>
  <si>
    <t>YHTEENSÄ</t>
  </si>
  <si>
    <t>01.07. 2018  Joensuu</t>
  </si>
  <si>
    <t xml:space="preserve">  2-1  (4-1, 2-1)</t>
  </si>
  <si>
    <t>4500</t>
  </si>
  <si>
    <t>16/29</t>
  </si>
  <si>
    <t>7/14</t>
  </si>
  <si>
    <t>3-1  KiPa</t>
  </si>
  <si>
    <t>3-2  SoJy</t>
  </si>
  <si>
    <t>0-3  JoMa</t>
  </si>
  <si>
    <t>0-1-1</t>
  </si>
  <si>
    <t>1-0-0</t>
  </si>
  <si>
    <t>23.</t>
  </si>
  <si>
    <t>40.</t>
  </si>
  <si>
    <t xml:space="preserve">    Runkosarja TOP-10</t>
  </si>
  <si>
    <t>Jatkosarjat</t>
  </si>
  <si>
    <t xml:space="preserve">  Runkosarja TOP-10</t>
  </si>
  <si>
    <t>ka/l+t</t>
  </si>
  <si>
    <t>ka/kl</t>
  </si>
  <si>
    <t>74.</t>
  </si>
  <si>
    <t>55.</t>
  </si>
  <si>
    <t>1300 p</t>
  </si>
  <si>
    <t>3-0  JymyJussit</t>
  </si>
  <si>
    <t>2-3  SoJy</t>
  </si>
  <si>
    <t>2-0  ViVe</t>
  </si>
  <si>
    <t>35.</t>
  </si>
  <si>
    <t>31.</t>
  </si>
  <si>
    <t>14.</t>
  </si>
  <si>
    <t>ykköspesis</t>
  </si>
  <si>
    <t>7.</t>
  </si>
  <si>
    <t>13.</t>
  </si>
  <si>
    <t>Jatkosarja  7.</t>
  </si>
  <si>
    <t>30.</t>
  </si>
  <si>
    <t>Jatkosarja  3.</t>
  </si>
  <si>
    <t>3-2  NJ</t>
  </si>
  <si>
    <t>3-1  SoJy</t>
  </si>
  <si>
    <t>24.</t>
  </si>
  <si>
    <t>TEHO</t>
  </si>
  <si>
    <t xml:space="preserve"> Ottelutilasto</t>
  </si>
  <si>
    <t xml:space="preserve"> 300</t>
  </si>
  <si>
    <t xml:space="preserve"> 400</t>
  </si>
  <si>
    <t xml:space="preserve"> </t>
  </si>
  <si>
    <t xml:space="preserve"> Etenijätilasto</t>
  </si>
  <si>
    <t>361. ottelu</t>
  </si>
  <si>
    <t xml:space="preserve"> 100</t>
  </si>
  <si>
    <t>IKÄ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</si>
  <si>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</si>
  <si>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</si>
  <si>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</si>
  <si>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</si>
  <si>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</si>
  <si>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</si>
  <si>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</si>
  <si>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</si>
  <si>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</si>
  <si>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</si>
  <si>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</si>
  <si>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</si>
  <si>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</si>
  <si>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</si>
  <si>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>201.</t>
  </si>
  <si>
    <t xml:space="preserve"> 1945 - 2008</t>
  </si>
  <si>
    <t xml:space="preserve"> 1979 - 2008</t>
  </si>
  <si>
    <t>157.</t>
  </si>
  <si>
    <t xml:space="preserve"> 1945 - 2009</t>
  </si>
  <si>
    <t xml:space="preserve"> 1979 - 2009</t>
  </si>
  <si>
    <t>104.</t>
  </si>
  <si>
    <t>148.</t>
  </si>
  <si>
    <t xml:space="preserve"> 1945 - 2010</t>
  </si>
  <si>
    <t xml:space="preserve"> 1979 - 2010</t>
  </si>
  <si>
    <t>115.</t>
  </si>
  <si>
    <t>129.</t>
  </si>
  <si>
    <t xml:space="preserve"> 1945 - 2011</t>
  </si>
  <si>
    <t xml:space="preserve"> 1979 - 2011</t>
  </si>
  <si>
    <t>88.</t>
  </si>
  <si>
    <t>64.</t>
  </si>
  <si>
    <t>118.</t>
  </si>
  <si>
    <t xml:space="preserve"> 1945 - 2012</t>
  </si>
  <si>
    <t xml:space="preserve"> 1979 - 2012</t>
  </si>
  <si>
    <t>198.</t>
  </si>
  <si>
    <t>122.</t>
  </si>
  <si>
    <t xml:space="preserve"> 1945 - 2013</t>
  </si>
  <si>
    <t xml:space="preserve"> 1979 - 2013</t>
  </si>
  <si>
    <t xml:space="preserve"> 1945 - 2014</t>
  </si>
  <si>
    <t xml:space="preserve"> 1979 - 2014</t>
  </si>
  <si>
    <t>76.</t>
  </si>
  <si>
    <t xml:space="preserve"> 1945 - 2015</t>
  </si>
  <si>
    <t xml:space="preserve"> 1979 - 2015</t>
  </si>
  <si>
    <t>63.</t>
  </si>
  <si>
    <t>57.</t>
  </si>
  <si>
    <t xml:space="preserve"> 1945 - 2016</t>
  </si>
  <si>
    <t xml:space="preserve"> 1979 - 2016</t>
  </si>
  <si>
    <t>58.</t>
  </si>
  <si>
    <t xml:space="preserve"> 1945 - 2017</t>
  </si>
  <si>
    <t xml:space="preserve"> 1979 - 2017</t>
  </si>
  <si>
    <t>49.</t>
  </si>
  <si>
    <t>53.</t>
  </si>
  <si>
    <t xml:space="preserve"> 1945 - 2018</t>
  </si>
  <si>
    <t xml:space="preserve"> 1979 - 2018</t>
  </si>
  <si>
    <t xml:space="preserve"> 1945 - 2019</t>
  </si>
  <si>
    <t xml:space="preserve"> 1979 - 2019</t>
  </si>
  <si>
    <t>44.</t>
  </si>
  <si>
    <t>32 v 10 kk 17 pv</t>
  </si>
  <si>
    <t>125.   04.06. 2017  KPL - KoU  2-0</t>
  </si>
  <si>
    <t>304. ottelu</t>
  </si>
  <si>
    <t xml:space="preserve">  76.   06.07. 2017  ViVe - KPL  1-0</t>
  </si>
  <si>
    <t xml:space="preserve">  36.   13.06. 2019  KPL - Tahko  2-0</t>
  </si>
  <si>
    <t xml:space="preserve">  47.   09.09. 2018  KPL - JoMa  1-2</t>
  </si>
  <si>
    <t>33 v   9 kk 22 pv</t>
  </si>
  <si>
    <t>106. ottelu</t>
  </si>
  <si>
    <t xml:space="preserve">  22.   28.08. 2019  SoJy - KPL  1-0</t>
  </si>
  <si>
    <t>365.</t>
  </si>
  <si>
    <t>218.</t>
  </si>
  <si>
    <t>185.</t>
  </si>
  <si>
    <t>108.</t>
  </si>
  <si>
    <t>77.</t>
  </si>
  <si>
    <t>81.</t>
  </si>
  <si>
    <t>85.</t>
  </si>
  <si>
    <t>82.</t>
  </si>
  <si>
    <t>356.</t>
  </si>
  <si>
    <t>336.</t>
  </si>
  <si>
    <t>288.</t>
  </si>
  <si>
    <t>292.</t>
  </si>
  <si>
    <t>241.</t>
  </si>
  <si>
    <t>248.</t>
  </si>
  <si>
    <t>251.</t>
  </si>
  <si>
    <t>253.</t>
  </si>
  <si>
    <t>243.</t>
  </si>
  <si>
    <t>238.</t>
  </si>
  <si>
    <t>242.</t>
  </si>
  <si>
    <t>207.</t>
  </si>
  <si>
    <t>195.</t>
  </si>
  <si>
    <t>100.</t>
  </si>
  <si>
    <t>84.</t>
  </si>
  <si>
    <t>68.</t>
  </si>
  <si>
    <t>60.</t>
  </si>
  <si>
    <t>62.</t>
  </si>
  <si>
    <t>282.</t>
  </si>
  <si>
    <t>176.</t>
  </si>
  <si>
    <t>136.</t>
  </si>
  <si>
    <t>125.</t>
  </si>
  <si>
    <t>130.</t>
  </si>
  <si>
    <t>95.</t>
  </si>
  <si>
    <t>50.</t>
  </si>
  <si>
    <t>327.</t>
  </si>
  <si>
    <t>123.</t>
  </si>
  <si>
    <t>106.</t>
  </si>
  <si>
    <t>110.</t>
  </si>
  <si>
    <t>113.</t>
  </si>
  <si>
    <t xml:space="preserve"> RUNKOSARJA, KA / OTT</t>
  </si>
  <si>
    <t xml:space="preserve"> PLAY OFF,  KA / OTT</t>
  </si>
  <si>
    <t>429.</t>
  </si>
  <si>
    <t>398.</t>
  </si>
  <si>
    <t>358.</t>
  </si>
  <si>
    <t xml:space="preserve"> SIJOITUS</t>
  </si>
  <si>
    <t xml:space="preserve"> Tehotilasto</t>
  </si>
  <si>
    <t xml:space="preserve"> Kärkilyöjätilasto</t>
  </si>
  <si>
    <t xml:space="preserve">  95. ottelu</t>
  </si>
  <si>
    <t xml:space="preserve">  57.   29.08. 2018  KPL - SoJy  1-2</t>
  </si>
  <si>
    <t xml:space="preserve"> RUNKOSARJA, TASASATASET,  ka. / peli</t>
  </si>
  <si>
    <t xml:space="preserve"> PLAY OFF, TASASATASET,  ka. / peli</t>
  </si>
  <si>
    <t xml:space="preserve"> 200</t>
  </si>
  <si>
    <t>278.   30.07. 2013  KPL - KoU  0-2</t>
  </si>
  <si>
    <t>29 v   0 kk 12 pv</t>
  </si>
  <si>
    <t>138.   29.05. 2014  PattU - KPL  0-1</t>
  </si>
  <si>
    <t>208. ottelu</t>
  </si>
  <si>
    <t>139.   03.07. 2015  KPL - Tahko  1-2</t>
  </si>
  <si>
    <t>248. ottelu</t>
  </si>
  <si>
    <t>882.</t>
  </si>
  <si>
    <t>906.</t>
  </si>
  <si>
    <t>927.</t>
  </si>
  <si>
    <t>961.</t>
  </si>
  <si>
    <t>985.</t>
  </si>
  <si>
    <t>557.</t>
  </si>
  <si>
    <t>443.</t>
  </si>
  <si>
    <t>379.</t>
  </si>
  <si>
    <t>349.</t>
  </si>
  <si>
    <t>301.</t>
  </si>
  <si>
    <t>261.</t>
  </si>
  <si>
    <t>222.</t>
  </si>
  <si>
    <t>199.</t>
  </si>
  <si>
    <t>124.</t>
  </si>
  <si>
    <t>92.</t>
  </si>
  <si>
    <t>79.</t>
  </si>
  <si>
    <t>1336.</t>
  </si>
  <si>
    <t>1208.</t>
  </si>
  <si>
    <t>1108.</t>
  </si>
  <si>
    <t>1059.</t>
  </si>
  <si>
    <t>995.</t>
  </si>
  <si>
    <t>913.</t>
  </si>
  <si>
    <t>807.</t>
  </si>
  <si>
    <t>741.</t>
  </si>
  <si>
    <t>683.</t>
  </si>
  <si>
    <t>654.</t>
  </si>
  <si>
    <t>597.</t>
  </si>
  <si>
    <t>534.</t>
  </si>
  <si>
    <t>476.</t>
  </si>
  <si>
    <t>472.</t>
  </si>
  <si>
    <t>1485.</t>
  </si>
  <si>
    <t>1506.</t>
  </si>
  <si>
    <t>1527.</t>
  </si>
  <si>
    <t>1556.</t>
  </si>
  <si>
    <t>1578.</t>
  </si>
  <si>
    <t>716.</t>
  </si>
  <si>
    <t>537.</t>
  </si>
  <si>
    <t>423.</t>
  </si>
  <si>
    <t>235.</t>
  </si>
  <si>
    <t>177.</t>
  </si>
  <si>
    <t>149.</t>
  </si>
  <si>
    <t>93.</t>
  </si>
  <si>
    <t>56.</t>
  </si>
  <si>
    <t>41.</t>
  </si>
  <si>
    <t>1568.</t>
  </si>
  <si>
    <t>1595.</t>
  </si>
  <si>
    <t>1614.</t>
  </si>
  <si>
    <t>1647.</t>
  </si>
  <si>
    <t>1673.</t>
  </si>
  <si>
    <t>930.</t>
  </si>
  <si>
    <t>770.</t>
  </si>
  <si>
    <t>664.</t>
  </si>
  <si>
    <t>586.</t>
  </si>
  <si>
    <t>493.</t>
  </si>
  <si>
    <t>431.</t>
  </si>
  <si>
    <t>369.</t>
  </si>
  <si>
    <t>322.</t>
  </si>
  <si>
    <t>219.</t>
  </si>
  <si>
    <t>186.</t>
  </si>
  <si>
    <t>151.</t>
  </si>
  <si>
    <t>120.</t>
  </si>
  <si>
    <t>114.</t>
  </si>
  <si>
    <t>1424.</t>
  </si>
  <si>
    <t>1446.</t>
  </si>
  <si>
    <t>1473.</t>
  </si>
  <si>
    <t>1503.</t>
  </si>
  <si>
    <t>1522.</t>
  </si>
  <si>
    <t>1044.</t>
  </si>
  <si>
    <t>833.</t>
  </si>
  <si>
    <t>653.</t>
  </si>
  <si>
    <t>581.</t>
  </si>
  <si>
    <t>480.</t>
  </si>
  <si>
    <t>393.</t>
  </si>
  <si>
    <t>318.</t>
  </si>
  <si>
    <t>271.</t>
  </si>
  <si>
    <t>165.</t>
  </si>
  <si>
    <t>134.</t>
  </si>
  <si>
    <t>SEUROITTAIN</t>
  </si>
  <si>
    <t>ka / ottelu</t>
  </si>
  <si>
    <t>LYÖDYT, KA/OTT</t>
  </si>
  <si>
    <t>RS</t>
  </si>
  <si>
    <t>YLS</t>
  </si>
  <si>
    <t>ERO</t>
  </si>
  <si>
    <t>TUODUT, KA/OTT</t>
  </si>
  <si>
    <t>Kouvolan Pallonlyöjät</t>
  </si>
  <si>
    <t>Hyvinkään Tahko</t>
  </si>
  <si>
    <t>Loimaan Palloilijat</t>
  </si>
  <si>
    <t>YLEISÖENNÄTYS  KOTONA</t>
  </si>
  <si>
    <t>YLEISÖENNÄTYS  VIERAISSA</t>
  </si>
  <si>
    <t>KATSOJIA YLI 5000</t>
  </si>
  <si>
    <t>OSUUS</t>
  </si>
  <si>
    <t>SIJA</t>
  </si>
  <si>
    <t>KATSOJIA</t>
  </si>
  <si>
    <t>KA / PELI</t>
  </si>
  <si>
    <t>58.   06.07. 2010  KPL - SoJy  2-0</t>
  </si>
  <si>
    <t>45.   05.09. 2010  ViVe - KPL  2-1,  fin 2/4</t>
  </si>
  <si>
    <t>26.   12.09. 2009  KPL - SoJy  0-1,  fin 3/4</t>
  </si>
  <si>
    <t>25.   11.09. 2010  KPL - ViVe  2-0,  fin 3/4</t>
  </si>
  <si>
    <t>RS JA YLS</t>
  </si>
  <si>
    <t>TOP-100     1945-2020</t>
  </si>
  <si>
    <t>37.</t>
  </si>
  <si>
    <t>52.</t>
  </si>
  <si>
    <t xml:space="preserve"> 1945 - 2020</t>
  </si>
  <si>
    <t>446.</t>
  </si>
  <si>
    <t>2-1  KiPa</t>
  </si>
  <si>
    <t>2-0 JoMa</t>
  </si>
  <si>
    <t>9/12</t>
  </si>
  <si>
    <t>5/9</t>
  </si>
  <si>
    <t>1-2  SoJy</t>
  </si>
  <si>
    <t>28.</t>
  </si>
  <si>
    <t xml:space="preserve"> 1979 - 2020</t>
  </si>
  <si>
    <t>73.</t>
  </si>
  <si>
    <t>182.</t>
  </si>
  <si>
    <t>856 570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</si>
</sst>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\ %"/>
    <numFmt numFmtId="166" formatCode="0.000"/>
    <numFmt numFmtId="167" formatCode="dd/mm/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7" fillId="3" borderId="7" xfId="0" applyFont="1" applyFill="1" applyBorder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/>
    <xf numFmtId="49" fontId="3" fillId="3" borderId="0" xfId="0" applyNumberFormat="1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4" borderId="0" xfId="0" applyFont="1" applyFill="1" applyBorder="1" applyAlignment="1">
      <alignment horizontal="center"/>
    </xf>
    <xf numFmtId="165" fontId="3" fillId="7" borderId="4" xfId="1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2" borderId="0" xfId="0" applyFont="1" applyFill="1"/>
    <xf numFmtId="166" fontId="3" fillId="2" borderId="0" xfId="0" applyNumberFormat="1" applyFont="1" applyFill="1"/>
    <xf numFmtId="165" fontId="3" fillId="7" borderId="4" xfId="1" applyNumberFormat="1" applyFont="1" applyFill="1" applyBorder="1" applyAlignment="1"/>
    <xf numFmtId="0" fontId="7" fillId="3" borderId="8" xfId="0" applyFont="1" applyFill="1" applyBorder="1" applyAlignment="1"/>
    <xf numFmtId="0" fontId="3" fillId="3" borderId="0" xfId="0" applyFont="1" applyFill="1" applyBorder="1" applyAlignment="1"/>
    <xf numFmtId="0" fontId="3" fillId="2" borderId="10" xfId="0" applyFont="1" applyFill="1" applyBorder="1" applyAlignment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/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1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17" fontId="3" fillId="2" borderId="0" xfId="0" applyNumberFormat="1" applyFont="1" applyFill="1"/>
    <xf numFmtId="165" fontId="3" fillId="2" borderId="0" xfId="0" applyNumberFormat="1" applyFont="1" applyFill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0" fontId="3" fillId="4" borderId="5" xfId="0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5" xfId="0" applyNumberFormat="1" applyFont="1" applyFill="1" applyBorder="1" applyAlignment="1"/>
    <xf numFmtId="0" fontId="3" fillId="4" borderId="12" xfId="0" applyFont="1" applyFill="1" applyBorder="1"/>
    <xf numFmtId="0" fontId="3" fillId="4" borderId="11" xfId="0" applyFont="1" applyFill="1" applyBorder="1"/>
    <xf numFmtId="0" fontId="3" fillId="4" borderId="10" xfId="0" applyFont="1" applyFill="1" applyBorder="1" applyAlignment="1">
      <alignment horizontal="center"/>
    </xf>
    <xf numFmtId="0" fontId="5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right"/>
    </xf>
    <xf numFmtId="49" fontId="3" fillId="4" borderId="10" xfId="0" applyNumberFormat="1" applyFont="1" applyFill="1" applyBorder="1"/>
    <xf numFmtId="0" fontId="3" fillId="3" borderId="7" xfId="0" applyFont="1" applyFill="1" applyBorder="1" applyAlignment="1"/>
    <xf numFmtId="0" fontId="3" fillId="3" borderId="6" xfId="0" applyFont="1" applyFill="1" applyBorder="1" applyAlignment="1"/>
    <xf numFmtId="0" fontId="3" fillId="4" borderId="5" xfId="0" applyFont="1" applyFill="1" applyBorder="1" applyAlignment="1"/>
    <xf numFmtId="2" fontId="3" fillId="4" borderId="5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4" borderId="12" xfId="0" applyFont="1" applyFill="1" applyBorder="1" applyAlignment="1"/>
    <xf numFmtId="0" fontId="3" fillId="4" borderId="0" xfId="0" applyFont="1" applyFill="1" applyAlignment="1">
      <alignment horizontal="left"/>
    </xf>
    <xf numFmtId="167" fontId="3" fillId="4" borderId="0" xfId="0" applyNumberFormat="1" applyFont="1" applyFill="1" applyAlignment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49" fontId="3" fillId="4" borderId="12" xfId="0" applyNumberFormat="1" applyFont="1" applyFill="1" applyBorder="1"/>
    <xf numFmtId="49" fontId="3" fillId="4" borderId="9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9" fontId="3" fillId="4" borderId="0" xfId="1" applyFont="1" applyFill="1" applyBorder="1"/>
    <xf numFmtId="0" fontId="3" fillId="3" borderId="8" xfId="0" applyFont="1" applyFill="1" applyBorder="1" applyAlignment="1">
      <alignment horizontal="center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6.140625" style="60" customWidth="1"/>
    <col min="34" max="36" width="11.7109375" style="60" customWidth="1"/>
    <col min="37" max="37" width="0.7109375" style="60" customWidth="1"/>
    <col min="38" max="38" width="6.7109375" style="60" customWidth="1"/>
    <col min="39" max="39" width="6.140625" style="60" customWidth="1"/>
    <col min="40" max="40" width="6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183"/>
      <c r="B1" s="7" t="s">
        <v>76</v>
      </c>
      <c r="C1" s="5"/>
      <c r="D1" s="6"/>
      <c r="E1" s="98" t="s">
        <v>77</v>
      </c>
      <c r="F1" s="7"/>
      <c r="G1" s="7"/>
      <c r="H1" s="7"/>
      <c r="I1" s="7"/>
      <c r="J1" s="5"/>
      <c r="K1" s="5"/>
      <c r="L1" s="7"/>
      <c r="M1" s="5"/>
      <c r="N1" s="5"/>
      <c r="O1" s="5"/>
      <c r="P1" s="5"/>
      <c r="Q1" s="5"/>
      <c r="R1" s="5"/>
      <c r="S1" s="5"/>
      <c r="T1" s="5"/>
      <c r="U1" s="7"/>
      <c r="V1" s="5"/>
      <c r="W1" s="5"/>
      <c r="X1" s="5"/>
      <c r="Y1" s="5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7"/>
      <c r="AL1" s="5"/>
      <c r="AM1" s="5"/>
      <c r="AN1" s="5"/>
      <c r="AO1" s="5"/>
      <c r="AP1" s="5"/>
      <c r="AQ1" s="5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175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86"/>
      <c r="AA2" s="19"/>
      <c r="AB2" s="22" t="s">
        <v>182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48" t="s">
        <v>170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73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2001</v>
      </c>
      <c r="C4" s="25" t="s">
        <v>212</v>
      </c>
      <c r="D4" s="26" t="s">
        <v>144</v>
      </c>
      <c r="E4" s="25">
        <v>10</v>
      </c>
      <c r="F4" s="25">
        <v>0</v>
      </c>
      <c r="G4" s="25">
        <v>0</v>
      </c>
      <c r="H4" s="25">
        <v>1</v>
      </c>
      <c r="I4" s="25">
        <v>6</v>
      </c>
      <c r="J4" s="25">
        <v>6</v>
      </c>
      <c r="K4" s="25">
        <v>0</v>
      </c>
      <c r="L4" s="25">
        <v>0</v>
      </c>
      <c r="M4" s="25">
        <v>0</v>
      </c>
      <c r="N4" s="28">
        <v>0.26100000000000001</v>
      </c>
      <c r="O4" s="24">
        <f t="shared" ref="O4:O13" si="0">PRODUCT(I4/N4)</f>
        <v>22.988505747126435</v>
      </c>
      <c r="P4" s="18"/>
      <c r="Q4" s="18"/>
      <c r="R4" s="18"/>
      <c r="S4" s="18"/>
      <c r="T4" s="24" t="e">
        <f t="shared" ref="T4:T13" si="1">PRODUCT(L4/S4)</f>
        <v>#DIV/0!</v>
      </c>
      <c r="U4" s="9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96"/>
      <c r="AH4" s="96"/>
      <c r="AI4" s="96"/>
      <c r="AJ4" s="96"/>
      <c r="AK4" s="24"/>
      <c r="AL4" s="25"/>
      <c r="AM4" s="96"/>
      <c r="AN4" s="184"/>
      <c r="AO4" s="27"/>
      <c r="AP4" s="29"/>
      <c r="AQ4" s="25"/>
      <c r="AR4" s="39"/>
    </row>
    <row r="5" spans="1:44" s="4" customFormat="1" ht="15" customHeight="1" x14ac:dyDescent="0.25">
      <c r="A5" s="2"/>
      <c r="B5" s="185">
        <v>2002</v>
      </c>
      <c r="C5" s="185" t="s">
        <v>143</v>
      </c>
      <c r="D5" s="186" t="s">
        <v>144</v>
      </c>
      <c r="E5" s="186"/>
      <c r="F5" s="186" t="s">
        <v>213</v>
      </c>
      <c r="G5" s="187"/>
      <c r="H5" s="110"/>
      <c r="I5" s="186"/>
      <c r="J5" s="186"/>
      <c r="K5" s="186"/>
      <c r="L5" s="186"/>
      <c r="M5" s="186"/>
      <c r="N5" s="186"/>
      <c r="O5" s="24">
        <v>0</v>
      </c>
      <c r="P5" s="18"/>
      <c r="Q5" s="18"/>
      <c r="R5" s="18"/>
      <c r="S5" s="18"/>
      <c r="T5" s="24">
        <v>0</v>
      </c>
      <c r="U5" s="9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96"/>
      <c r="AH5" s="96"/>
      <c r="AI5" s="96"/>
      <c r="AJ5" s="96"/>
      <c r="AK5" s="24"/>
      <c r="AL5" s="25"/>
      <c r="AM5" s="96"/>
      <c r="AN5" s="184"/>
      <c r="AO5" s="27"/>
      <c r="AP5" s="29"/>
      <c r="AQ5" s="25"/>
      <c r="AR5" s="39"/>
    </row>
    <row r="6" spans="1:44" s="4" customFormat="1" ht="15" customHeight="1" x14ac:dyDescent="0.25">
      <c r="A6" s="2"/>
      <c r="B6" s="185">
        <v>2003</v>
      </c>
      <c r="C6" s="185" t="s">
        <v>72</v>
      </c>
      <c r="D6" s="186" t="s">
        <v>144</v>
      </c>
      <c r="E6" s="186"/>
      <c r="F6" s="186" t="s">
        <v>213</v>
      </c>
      <c r="G6" s="187"/>
      <c r="H6" s="110"/>
      <c r="I6" s="186"/>
      <c r="J6" s="186"/>
      <c r="K6" s="186"/>
      <c r="L6" s="186"/>
      <c r="M6" s="186"/>
      <c r="N6" s="186"/>
      <c r="O6" s="24">
        <v>0</v>
      </c>
      <c r="P6" s="18"/>
      <c r="Q6" s="18"/>
      <c r="R6" s="18"/>
      <c r="S6" s="18"/>
      <c r="T6" s="24">
        <v>0</v>
      </c>
      <c r="U6" s="9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96"/>
      <c r="AH6" s="96"/>
      <c r="AI6" s="96"/>
      <c r="AJ6" s="96"/>
      <c r="AK6" s="24"/>
      <c r="AL6" s="25"/>
      <c r="AM6" s="96"/>
      <c r="AN6" s="184"/>
      <c r="AO6" s="27"/>
      <c r="AP6" s="29"/>
      <c r="AQ6" s="25"/>
      <c r="AR6" s="39"/>
    </row>
    <row r="7" spans="1:44" s="4" customFormat="1" ht="15" customHeight="1" x14ac:dyDescent="0.25">
      <c r="A7" s="2"/>
      <c r="B7" s="185">
        <v>2004</v>
      </c>
      <c r="C7" s="185" t="s">
        <v>66</v>
      </c>
      <c r="D7" s="186" t="s">
        <v>133</v>
      </c>
      <c r="E7" s="186"/>
      <c r="F7" s="186" t="s">
        <v>213</v>
      </c>
      <c r="G7" s="187"/>
      <c r="H7" s="110"/>
      <c r="I7" s="186"/>
      <c r="J7" s="186"/>
      <c r="K7" s="186"/>
      <c r="L7" s="186"/>
      <c r="M7" s="186"/>
      <c r="N7" s="186"/>
      <c r="O7" s="24">
        <v>0</v>
      </c>
      <c r="P7" s="18"/>
      <c r="Q7" s="18"/>
      <c r="R7" s="18"/>
      <c r="S7" s="18"/>
      <c r="T7" s="24">
        <v>0</v>
      </c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96"/>
      <c r="AH7" s="96"/>
      <c r="AI7" s="96"/>
      <c r="AJ7" s="96"/>
      <c r="AK7" s="24"/>
      <c r="AL7" s="25"/>
      <c r="AM7" s="96"/>
      <c r="AN7" s="184"/>
      <c r="AO7" s="27"/>
      <c r="AP7" s="29"/>
      <c r="AQ7" s="25"/>
      <c r="AR7" s="39"/>
    </row>
    <row r="8" spans="1:44" s="4" customFormat="1" ht="15" customHeight="1" x14ac:dyDescent="0.25">
      <c r="A8" s="2"/>
      <c r="B8" s="185">
        <v>2005</v>
      </c>
      <c r="C8" s="185" t="s">
        <v>68</v>
      </c>
      <c r="D8" s="186" t="s">
        <v>133</v>
      </c>
      <c r="E8" s="186"/>
      <c r="F8" s="186" t="s">
        <v>213</v>
      </c>
      <c r="G8" s="187"/>
      <c r="H8" s="110"/>
      <c r="I8" s="186"/>
      <c r="J8" s="186"/>
      <c r="K8" s="186"/>
      <c r="L8" s="186"/>
      <c r="M8" s="186"/>
      <c r="N8" s="186"/>
      <c r="O8" s="24">
        <v>0</v>
      </c>
      <c r="P8" s="18"/>
      <c r="Q8" s="18"/>
      <c r="R8" s="18"/>
      <c r="S8" s="18"/>
      <c r="T8" s="24">
        <v>0</v>
      </c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96"/>
      <c r="AH8" s="96"/>
      <c r="AI8" s="96"/>
      <c r="AJ8" s="96"/>
      <c r="AK8" s="24"/>
      <c r="AL8" s="25"/>
      <c r="AM8" s="96"/>
      <c r="AN8" s="184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2006</v>
      </c>
      <c r="C9" s="25" t="s">
        <v>214</v>
      </c>
      <c r="D9" s="26" t="s">
        <v>80</v>
      </c>
      <c r="E9" s="25">
        <v>27</v>
      </c>
      <c r="F9" s="25">
        <v>3</v>
      </c>
      <c r="G9" s="25">
        <v>1</v>
      </c>
      <c r="H9" s="25">
        <v>35</v>
      </c>
      <c r="I9" s="25">
        <v>140</v>
      </c>
      <c r="J9" s="25">
        <v>109</v>
      </c>
      <c r="K9" s="25">
        <v>22</v>
      </c>
      <c r="L9" s="25">
        <v>5</v>
      </c>
      <c r="M9" s="25">
        <v>4</v>
      </c>
      <c r="N9" s="28">
        <v>0.66</v>
      </c>
      <c r="O9" s="24">
        <f t="shared" si="0"/>
        <v>212.12121212121212</v>
      </c>
      <c r="P9" s="18"/>
      <c r="Q9" s="18" t="s">
        <v>143</v>
      </c>
      <c r="R9" s="18"/>
      <c r="S9" s="18" t="s">
        <v>215</v>
      </c>
      <c r="T9" s="24" t="e">
        <f t="shared" si="1"/>
        <v>#VALUE!</v>
      </c>
      <c r="U9" s="25">
        <v>7</v>
      </c>
      <c r="V9" s="25">
        <v>0</v>
      </c>
      <c r="W9" s="25">
        <v>0</v>
      </c>
      <c r="X9" s="25">
        <v>9</v>
      </c>
      <c r="Y9" s="25">
        <v>25</v>
      </c>
      <c r="Z9" s="28">
        <v>0.49</v>
      </c>
      <c r="AA9" s="24"/>
      <c r="AB9" s="18"/>
      <c r="AC9" s="18"/>
      <c r="AD9" s="18"/>
      <c r="AE9" s="18"/>
      <c r="AF9" s="24"/>
      <c r="AG9" s="96" t="s">
        <v>216</v>
      </c>
      <c r="AH9" s="96"/>
      <c r="AI9" s="96"/>
      <c r="AJ9" s="96"/>
      <c r="AK9" s="24"/>
      <c r="AL9" s="25">
        <v>1</v>
      </c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2007</v>
      </c>
      <c r="C10" s="25" t="s">
        <v>67</v>
      </c>
      <c r="D10" s="26" t="s">
        <v>80</v>
      </c>
      <c r="E10" s="25">
        <v>26</v>
      </c>
      <c r="F10" s="25">
        <v>1</v>
      </c>
      <c r="G10" s="25">
        <v>2</v>
      </c>
      <c r="H10" s="25">
        <v>22</v>
      </c>
      <c r="I10" s="25">
        <v>99</v>
      </c>
      <c r="J10" s="25">
        <v>87</v>
      </c>
      <c r="K10" s="25">
        <v>6</v>
      </c>
      <c r="L10" s="25">
        <v>3</v>
      </c>
      <c r="M10" s="25">
        <v>3</v>
      </c>
      <c r="N10" s="28">
        <v>0.61899999999999999</v>
      </c>
      <c r="O10" s="24">
        <f t="shared" si="0"/>
        <v>159.93537964458804</v>
      </c>
      <c r="P10" s="18"/>
      <c r="Q10" s="18" t="s">
        <v>217</v>
      </c>
      <c r="R10" s="18"/>
      <c r="S10" s="18"/>
      <c r="T10" s="24" t="e">
        <f t="shared" si="1"/>
        <v>#DIV/0!</v>
      </c>
      <c r="U10" s="25">
        <v>16</v>
      </c>
      <c r="V10" s="25">
        <v>0</v>
      </c>
      <c r="W10" s="25">
        <v>2</v>
      </c>
      <c r="X10" s="25">
        <v>11</v>
      </c>
      <c r="Y10" s="25">
        <v>28</v>
      </c>
      <c r="Z10" s="28">
        <v>0.373</v>
      </c>
      <c r="AA10" s="24"/>
      <c r="AB10" s="18"/>
      <c r="AC10" s="18"/>
      <c r="AD10" s="18"/>
      <c r="AE10" s="18"/>
      <c r="AF10" s="24"/>
      <c r="AG10" s="96" t="s">
        <v>218</v>
      </c>
      <c r="AH10" s="96" t="s">
        <v>219</v>
      </c>
      <c r="AI10" s="96"/>
      <c r="AJ10" s="96" t="s">
        <v>220</v>
      </c>
      <c r="AK10" s="24"/>
      <c r="AL10" s="25">
        <v>1</v>
      </c>
      <c r="AM10" s="25"/>
      <c r="AN10" s="25"/>
      <c r="AO10" s="27">
        <v>1</v>
      </c>
      <c r="AP10" s="29"/>
      <c r="AQ10" s="25"/>
      <c r="AR10" s="39"/>
    </row>
    <row r="11" spans="1:44" s="4" customFormat="1" ht="15" customHeight="1" x14ac:dyDescent="0.25">
      <c r="A11" s="2"/>
      <c r="B11" s="25">
        <v>2008</v>
      </c>
      <c r="C11" s="25" t="s">
        <v>214</v>
      </c>
      <c r="D11" s="26" t="s">
        <v>80</v>
      </c>
      <c r="E11" s="25">
        <v>24</v>
      </c>
      <c r="F11" s="25">
        <v>2</v>
      </c>
      <c r="G11" s="25">
        <v>1</v>
      </c>
      <c r="H11" s="25">
        <v>19</v>
      </c>
      <c r="I11" s="25">
        <v>79</v>
      </c>
      <c r="J11" s="25">
        <v>68</v>
      </c>
      <c r="K11" s="25">
        <v>4</v>
      </c>
      <c r="L11" s="25">
        <v>4</v>
      </c>
      <c r="M11" s="25">
        <v>3</v>
      </c>
      <c r="N11" s="28">
        <v>0.55600000000000005</v>
      </c>
      <c r="O11" s="24">
        <f t="shared" si="0"/>
        <v>142.08633093525179</v>
      </c>
      <c r="P11" s="18"/>
      <c r="Q11" s="18" t="s">
        <v>221</v>
      </c>
      <c r="R11" s="18"/>
      <c r="S11" s="18"/>
      <c r="T11" s="24" t="e">
        <f t="shared" si="1"/>
        <v>#DIV/0!</v>
      </c>
      <c r="U11" s="25">
        <v>7</v>
      </c>
      <c r="V11" s="25">
        <v>0</v>
      </c>
      <c r="W11" s="25">
        <v>1</v>
      </c>
      <c r="X11" s="25">
        <v>7</v>
      </c>
      <c r="Y11" s="25">
        <v>28</v>
      </c>
      <c r="Z11" s="28">
        <v>0.60899999999999999</v>
      </c>
      <c r="AA11" s="24"/>
      <c r="AB11" s="18"/>
      <c r="AC11" s="18"/>
      <c r="AD11" s="18"/>
      <c r="AE11" s="18"/>
      <c r="AF11" s="24"/>
      <c r="AG11" s="96" t="s">
        <v>216</v>
      </c>
      <c r="AH11" s="96"/>
      <c r="AI11" s="96"/>
      <c r="AJ11" s="9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2009</v>
      </c>
      <c r="C12" s="25" t="s">
        <v>66</v>
      </c>
      <c r="D12" s="26" t="s">
        <v>95</v>
      </c>
      <c r="E12" s="25">
        <v>18</v>
      </c>
      <c r="F12" s="25">
        <v>0</v>
      </c>
      <c r="G12" s="27">
        <v>2</v>
      </c>
      <c r="H12" s="146">
        <v>14</v>
      </c>
      <c r="I12" s="146">
        <v>48</v>
      </c>
      <c r="J12" s="25">
        <v>43</v>
      </c>
      <c r="K12" s="25">
        <v>2</v>
      </c>
      <c r="L12" s="25">
        <v>1</v>
      </c>
      <c r="M12" s="25">
        <v>2</v>
      </c>
      <c r="N12" s="28">
        <v>0.47499999999999998</v>
      </c>
      <c r="O12" s="24">
        <f t="shared" si="0"/>
        <v>101.05263157894737</v>
      </c>
      <c r="P12" s="18"/>
      <c r="Q12" s="18"/>
      <c r="R12" s="18"/>
      <c r="S12" s="18"/>
      <c r="T12" s="24" t="e">
        <f t="shared" si="1"/>
        <v>#DIV/0!</v>
      </c>
      <c r="U12" s="25">
        <v>14</v>
      </c>
      <c r="V12" s="25">
        <v>0</v>
      </c>
      <c r="W12" s="27">
        <v>2</v>
      </c>
      <c r="X12" s="25">
        <v>6</v>
      </c>
      <c r="Y12" s="25">
        <v>43</v>
      </c>
      <c r="Z12" s="28">
        <v>0.49399999999999999</v>
      </c>
      <c r="AA12" s="24"/>
      <c r="AB12" s="18"/>
      <c r="AC12" s="18"/>
      <c r="AD12" s="18"/>
      <c r="AE12" s="18"/>
      <c r="AF12" s="24"/>
      <c r="AG12" s="96" t="s">
        <v>158</v>
      </c>
      <c r="AH12" s="96" t="s">
        <v>159</v>
      </c>
      <c r="AI12" s="96"/>
      <c r="AJ12" s="96" t="s">
        <v>160</v>
      </c>
      <c r="AK12" s="24"/>
      <c r="AL12" s="25"/>
      <c r="AM12" s="27"/>
      <c r="AN12" s="27"/>
      <c r="AO12" s="27"/>
      <c r="AP12" s="29">
        <v>1</v>
      </c>
      <c r="AQ12" s="25"/>
      <c r="AR12" s="39"/>
    </row>
    <row r="13" spans="1:44" s="4" customFormat="1" ht="15" customHeight="1" x14ac:dyDescent="0.25">
      <c r="A13" s="2"/>
      <c r="B13" s="25">
        <v>2010</v>
      </c>
      <c r="C13" s="25" t="s">
        <v>66</v>
      </c>
      <c r="D13" s="26" t="s">
        <v>95</v>
      </c>
      <c r="E13" s="25">
        <v>26</v>
      </c>
      <c r="F13" s="25">
        <v>0</v>
      </c>
      <c r="G13" s="27">
        <v>3</v>
      </c>
      <c r="H13" s="146">
        <v>26</v>
      </c>
      <c r="I13" s="146">
        <v>102</v>
      </c>
      <c r="J13" s="25">
        <v>87</v>
      </c>
      <c r="K13" s="25">
        <v>8</v>
      </c>
      <c r="L13" s="25">
        <v>4</v>
      </c>
      <c r="M13" s="25">
        <v>3</v>
      </c>
      <c r="N13" s="28">
        <v>0.64600000000000002</v>
      </c>
      <c r="O13" s="24">
        <f t="shared" si="0"/>
        <v>157.89473684210526</v>
      </c>
      <c r="P13" s="18"/>
      <c r="Q13" s="18" t="s">
        <v>176</v>
      </c>
      <c r="R13" s="18"/>
      <c r="S13" s="18"/>
      <c r="T13" s="24" t="e">
        <f t="shared" si="1"/>
        <v>#DIV/0!</v>
      </c>
      <c r="U13" s="25">
        <v>10</v>
      </c>
      <c r="V13" s="25">
        <v>0</v>
      </c>
      <c r="W13" s="27">
        <v>0</v>
      </c>
      <c r="X13" s="25">
        <v>6</v>
      </c>
      <c r="Y13" s="25">
        <v>36</v>
      </c>
      <c r="Z13" s="28">
        <v>0.55400000000000005</v>
      </c>
      <c r="AA13" s="24"/>
      <c r="AB13" s="18"/>
      <c r="AC13" s="18"/>
      <c r="AD13" s="18"/>
      <c r="AE13" s="18"/>
      <c r="AF13" s="24"/>
      <c r="AG13" s="96" t="s">
        <v>161</v>
      </c>
      <c r="AH13" s="96" t="s">
        <v>162</v>
      </c>
      <c r="AI13" s="96"/>
      <c r="AJ13" s="96" t="s">
        <v>163</v>
      </c>
      <c r="AK13" s="24"/>
      <c r="AL13" s="25"/>
      <c r="AM13" s="27"/>
      <c r="AN13" s="27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2011</v>
      </c>
      <c r="C14" s="25" t="s">
        <v>57</v>
      </c>
      <c r="D14" s="26" t="s">
        <v>95</v>
      </c>
      <c r="E14" s="25">
        <v>23</v>
      </c>
      <c r="F14" s="25">
        <v>1</v>
      </c>
      <c r="G14" s="27">
        <v>4</v>
      </c>
      <c r="H14" s="146">
        <v>22</v>
      </c>
      <c r="I14" s="146">
        <v>78</v>
      </c>
      <c r="J14" s="25">
        <v>39</v>
      </c>
      <c r="K14" s="25">
        <v>27</v>
      </c>
      <c r="L14" s="25">
        <v>7</v>
      </c>
      <c r="M14" s="25">
        <v>5</v>
      </c>
      <c r="N14" s="28">
        <v>0.54900000000000004</v>
      </c>
      <c r="O14" s="24">
        <f>PRODUCT(I14/N14)</f>
        <v>142.07650273224041</v>
      </c>
      <c r="P14" s="18"/>
      <c r="Q14" s="18"/>
      <c r="R14" s="18"/>
      <c r="S14" s="18"/>
      <c r="T14" s="24" t="e">
        <f>PRODUCT(L14/S14)</f>
        <v>#DIV/0!</v>
      </c>
      <c r="U14" s="25">
        <v>12</v>
      </c>
      <c r="V14" s="25">
        <v>0</v>
      </c>
      <c r="W14" s="27">
        <v>3</v>
      </c>
      <c r="X14" s="25">
        <v>7</v>
      </c>
      <c r="Y14" s="25">
        <v>34</v>
      </c>
      <c r="Z14" s="28">
        <v>0.46</v>
      </c>
      <c r="AA14" s="24"/>
      <c r="AB14" s="18"/>
      <c r="AC14" s="18"/>
      <c r="AD14" s="18"/>
      <c r="AE14" s="18"/>
      <c r="AF14" s="24"/>
      <c r="AG14" s="96" t="s">
        <v>164</v>
      </c>
      <c r="AH14" s="96" t="s">
        <v>165</v>
      </c>
      <c r="AI14" s="96" t="s">
        <v>166</v>
      </c>
      <c r="AJ14" s="96"/>
      <c r="AK14" s="24"/>
      <c r="AL14" s="25"/>
      <c r="AM14" s="27"/>
      <c r="AN14" s="27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2012</v>
      </c>
      <c r="C15" s="25" t="s">
        <v>72</v>
      </c>
      <c r="D15" s="26" t="s">
        <v>95</v>
      </c>
      <c r="E15" s="25">
        <v>26</v>
      </c>
      <c r="F15" s="25">
        <v>2</v>
      </c>
      <c r="G15" s="27">
        <v>5</v>
      </c>
      <c r="H15" s="146">
        <v>27</v>
      </c>
      <c r="I15" s="146">
        <v>109</v>
      </c>
      <c r="J15" s="25">
        <v>16</v>
      </c>
      <c r="K15" s="25">
        <v>32</v>
      </c>
      <c r="L15" s="25">
        <v>54</v>
      </c>
      <c r="M15" s="29">
        <v>7</v>
      </c>
      <c r="N15" s="28">
        <v>0.58299999999999996</v>
      </c>
      <c r="O15" s="24">
        <f>PRODUCT(I15/N15)</f>
        <v>186.96397941680962</v>
      </c>
      <c r="P15" s="18"/>
      <c r="Q15" s="18" t="s">
        <v>178</v>
      </c>
      <c r="R15" s="18"/>
      <c r="S15" s="18"/>
      <c r="T15" s="24" t="e">
        <f>PRODUCT(L15/S15)</f>
        <v>#DIV/0!</v>
      </c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96"/>
      <c r="AH15" s="96"/>
      <c r="AI15" s="96"/>
      <c r="AJ15" s="96"/>
      <c r="AK15" s="24"/>
      <c r="AL15" s="25"/>
      <c r="AM15" s="27"/>
      <c r="AN15" s="27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2013</v>
      </c>
      <c r="C16" s="25" t="s">
        <v>145</v>
      </c>
      <c r="D16" s="26" t="s">
        <v>95</v>
      </c>
      <c r="E16" s="25">
        <v>22</v>
      </c>
      <c r="F16" s="25">
        <v>0</v>
      </c>
      <c r="G16" s="27">
        <v>6</v>
      </c>
      <c r="H16" s="146">
        <v>22</v>
      </c>
      <c r="I16" s="146">
        <v>110</v>
      </c>
      <c r="J16" s="25">
        <v>16</v>
      </c>
      <c r="K16" s="25">
        <v>50</v>
      </c>
      <c r="L16" s="25">
        <v>38</v>
      </c>
      <c r="M16" s="29">
        <v>6</v>
      </c>
      <c r="N16" s="28">
        <v>0.7006</v>
      </c>
      <c r="O16" s="147">
        <f>PRODUCT(I16/N16)</f>
        <v>157.00827861832715</v>
      </c>
      <c r="P16" s="18"/>
      <c r="Q16" s="18"/>
      <c r="R16" s="18"/>
      <c r="S16" s="18"/>
      <c r="T16" s="147" t="e">
        <f>PRODUCT(L16/S16)</f>
        <v>#DIV/0!</v>
      </c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96"/>
      <c r="AH16" s="96"/>
      <c r="AI16" s="96"/>
      <c r="AJ16" s="96"/>
      <c r="AK16" s="24"/>
      <c r="AL16" s="25">
        <v>1</v>
      </c>
      <c r="AM16" s="27"/>
      <c r="AN16" s="27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2014</v>
      </c>
      <c r="C17" s="25" t="s">
        <v>145</v>
      </c>
      <c r="D17" s="26" t="s">
        <v>95</v>
      </c>
      <c r="E17" s="25">
        <v>30</v>
      </c>
      <c r="F17" s="25">
        <v>2</v>
      </c>
      <c r="G17" s="25">
        <v>5</v>
      </c>
      <c r="H17" s="25">
        <v>36</v>
      </c>
      <c r="I17" s="25">
        <v>156</v>
      </c>
      <c r="J17" s="25">
        <v>20</v>
      </c>
      <c r="K17" s="25">
        <v>109</v>
      </c>
      <c r="L17" s="25">
        <v>20</v>
      </c>
      <c r="M17" s="29">
        <v>7</v>
      </c>
      <c r="N17" s="28">
        <v>0.65500000000000003</v>
      </c>
      <c r="O17" s="24">
        <f>PRODUCT(I17/N17)</f>
        <v>238.1679389312977</v>
      </c>
      <c r="P17" s="18"/>
      <c r="Q17" s="18" t="s">
        <v>176</v>
      </c>
      <c r="R17" s="18"/>
      <c r="S17" s="18" t="s">
        <v>177</v>
      </c>
      <c r="T17" s="24" t="e">
        <f>PRODUCT(L17/S17)</f>
        <v>#VALUE!</v>
      </c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96"/>
      <c r="AH17" s="96"/>
      <c r="AI17" s="96"/>
      <c r="AJ17" s="96"/>
      <c r="AK17" s="24"/>
      <c r="AL17" s="25">
        <v>1</v>
      </c>
      <c r="AM17" s="27"/>
      <c r="AN17" s="27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2015</v>
      </c>
      <c r="C18" s="25" t="s">
        <v>58</v>
      </c>
      <c r="D18" s="26" t="s">
        <v>95</v>
      </c>
      <c r="E18" s="25">
        <v>30</v>
      </c>
      <c r="F18" s="25">
        <v>0</v>
      </c>
      <c r="G18" s="25">
        <v>3</v>
      </c>
      <c r="H18" s="25">
        <v>31</v>
      </c>
      <c r="I18" s="25">
        <v>155</v>
      </c>
      <c r="J18" s="25">
        <v>23</v>
      </c>
      <c r="K18" s="25">
        <v>127</v>
      </c>
      <c r="L18" s="25">
        <v>2</v>
      </c>
      <c r="M18" s="29">
        <v>3</v>
      </c>
      <c r="N18" s="32">
        <v>0.70130000000000003</v>
      </c>
      <c r="O18" s="147">
        <v>221</v>
      </c>
      <c r="P18" s="18"/>
      <c r="Q18" s="18" t="s">
        <v>179</v>
      </c>
      <c r="R18" s="18"/>
      <c r="S18" s="18" t="s">
        <v>176</v>
      </c>
      <c r="T18" s="24"/>
      <c r="U18" s="25">
        <v>5</v>
      </c>
      <c r="V18" s="25">
        <v>0</v>
      </c>
      <c r="W18" s="25">
        <v>1</v>
      </c>
      <c r="X18" s="25">
        <v>3</v>
      </c>
      <c r="Y18" s="25">
        <v>26</v>
      </c>
      <c r="Z18" s="28">
        <v>0.76500000000000001</v>
      </c>
      <c r="AA18" s="24"/>
      <c r="AB18" s="18"/>
      <c r="AC18" s="18"/>
      <c r="AD18" s="18"/>
      <c r="AE18" s="18"/>
      <c r="AF18" s="24"/>
      <c r="AG18" s="96" t="s">
        <v>167</v>
      </c>
      <c r="AH18" s="96"/>
      <c r="AI18" s="96"/>
      <c r="AJ18" s="96"/>
      <c r="AK18" s="24"/>
      <c r="AL18" s="25">
        <v>1</v>
      </c>
      <c r="AM18" s="27"/>
      <c r="AN18" s="27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2016</v>
      </c>
      <c r="C19" s="25" t="s">
        <v>57</v>
      </c>
      <c r="D19" s="26" t="s">
        <v>95</v>
      </c>
      <c r="E19" s="25">
        <v>28</v>
      </c>
      <c r="F19" s="25">
        <v>2</v>
      </c>
      <c r="G19" s="25">
        <v>6</v>
      </c>
      <c r="H19" s="25">
        <v>36</v>
      </c>
      <c r="I19" s="25">
        <v>180</v>
      </c>
      <c r="J19" s="25">
        <v>13</v>
      </c>
      <c r="K19" s="25">
        <v>146</v>
      </c>
      <c r="L19" s="25">
        <v>13</v>
      </c>
      <c r="M19" s="29">
        <v>8</v>
      </c>
      <c r="N19" s="28">
        <v>0.78900000000000003</v>
      </c>
      <c r="O19" s="147">
        <v>228</v>
      </c>
      <c r="P19" s="18"/>
      <c r="Q19" s="18" t="s">
        <v>180</v>
      </c>
      <c r="R19" s="18"/>
      <c r="S19" s="18" t="s">
        <v>59</v>
      </c>
      <c r="T19" s="24"/>
      <c r="U19" s="25">
        <v>9</v>
      </c>
      <c r="V19" s="25">
        <v>0</v>
      </c>
      <c r="W19" s="25">
        <v>1</v>
      </c>
      <c r="X19" s="25">
        <v>11</v>
      </c>
      <c r="Y19" s="25">
        <v>54</v>
      </c>
      <c r="Z19" s="28">
        <v>0.73</v>
      </c>
      <c r="AA19" s="24"/>
      <c r="AB19" s="18"/>
      <c r="AC19" s="18"/>
      <c r="AD19" s="18"/>
      <c r="AE19" s="18" t="s">
        <v>72</v>
      </c>
      <c r="AF19" s="24"/>
      <c r="AG19" s="96" t="s">
        <v>168</v>
      </c>
      <c r="AH19" s="96" t="s">
        <v>169</v>
      </c>
      <c r="AI19" s="96" t="s">
        <v>173</v>
      </c>
      <c r="AJ19" s="96"/>
      <c r="AK19" s="24"/>
      <c r="AL19" s="25">
        <v>1</v>
      </c>
      <c r="AM19" s="27"/>
      <c r="AN19" s="27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2017</v>
      </c>
      <c r="C20" s="25" t="s">
        <v>57</v>
      </c>
      <c r="D20" s="26" t="s">
        <v>95</v>
      </c>
      <c r="E20" s="25">
        <v>29</v>
      </c>
      <c r="F20" s="25">
        <v>2</v>
      </c>
      <c r="G20" s="25">
        <v>8</v>
      </c>
      <c r="H20" s="25">
        <v>43</v>
      </c>
      <c r="I20" s="25">
        <v>178</v>
      </c>
      <c r="J20" s="25">
        <v>11</v>
      </c>
      <c r="K20" s="25">
        <v>142</v>
      </c>
      <c r="L20" s="25">
        <v>15</v>
      </c>
      <c r="M20" s="29">
        <v>10</v>
      </c>
      <c r="N20" s="32">
        <v>0.77400000000000002</v>
      </c>
      <c r="O20" s="147">
        <v>230</v>
      </c>
      <c r="P20" s="18"/>
      <c r="Q20" s="18" t="s">
        <v>181</v>
      </c>
      <c r="R20" s="18"/>
      <c r="S20" s="18" t="s">
        <v>145</v>
      </c>
      <c r="T20" s="24"/>
      <c r="U20" s="25">
        <v>10</v>
      </c>
      <c r="V20" s="25">
        <v>0</v>
      </c>
      <c r="W20" s="25">
        <v>0</v>
      </c>
      <c r="X20" s="25">
        <v>20</v>
      </c>
      <c r="Y20" s="25">
        <v>64</v>
      </c>
      <c r="Z20" s="28">
        <v>0.86499999999999999</v>
      </c>
      <c r="AA20" s="24"/>
      <c r="AB20" s="18"/>
      <c r="AC20" s="25" t="s">
        <v>68</v>
      </c>
      <c r="AD20" s="18" t="s">
        <v>72</v>
      </c>
      <c r="AE20" s="18" t="s">
        <v>58</v>
      </c>
      <c r="AF20" s="24"/>
      <c r="AG20" s="96" t="s">
        <v>171</v>
      </c>
      <c r="AH20" s="96" t="s">
        <v>163</v>
      </c>
      <c r="AI20" s="96" t="s">
        <v>172</v>
      </c>
      <c r="AJ20" s="96"/>
      <c r="AK20" s="24"/>
      <c r="AL20" s="25"/>
      <c r="AM20" s="27"/>
      <c r="AN20" s="27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2018</v>
      </c>
      <c r="C21" s="25" t="s">
        <v>66</v>
      </c>
      <c r="D21" s="26" t="s">
        <v>95</v>
      </c>
      <c r="E21" s="25">
        <v>31</v>
      </c>
      <c r="F21" s="25">
        <v>2</v>
      </c>
      <c r="G21" s="25">
        <v>8</v>
      </c>
      <c r="H21" s="25">
        <v>49</v>
      </c>
      <c r="I21" s="25">
        <v>203</v>
      </c>
      <c r="J21" s="25">
        <v>14</v>
      </c>
      <c r="K21" s="25">
        <v>155</v>
      </c>
      <c r="L21" s="25">
        <v>24</v>
      </c>
      <c r="M21" s="29">
        <v>10</v>
      </c>
      <c r="N21" s="28">
        <v>0.7631</v>
      </c>
      <c r="O21" s="147">
        <v>266.0201808413052</v>
      </c>
      <c r="P21" s="18"/>
      <c r="Q21" s="18" t="s">
        <v>72</v>
      </c>
      <c r="R21" s="18"/>
      <c r="S21" s="18" t="s">
        <v>57</v>
      </c>
      <c r="T21" s="24"/>
      <c r="U21" s="25">
        <v>12</v>
      </c>
      <c r="V21" s="25">
        <v>2</v>
      </c>
      <c r="W21" s="25">
        <v>1</v>
      </c>
      <c r="X21" s="25">
        <v>16</v>
      </c>
      <c r="Y21" s="25">
        <v>76</v>
      </c>
      <c r="Z21" s="28">
        <v>0.76</v>
      </c>
      <c r="AA21" s="24"/>
      <c r="AB21" s="18"/>
      <c r="AC21" s="25" t="s">
        <v>66</v>
      </c>
      <c r="AD21" s="18"/>
      <c r="AE21" s="25" t="s">
        <v>67</v>
      </c>
      <c r="AF21" s="24"/>
      <c r="AG21" s="96" t="s">
        <v>192</v>
      </c>
      <c r="AH21" s="96" t="s">
        <v>193</v>
      </c>
      <c r="AI21" s="96"/>
      <c r="AJ21" s="96" t="s">
        <v>194</v>
      </c>
      <c r="AK21" s="24"/>
      <c r="AL21" s="25">
        <v>1</v>
      </c>
      <c r="AM21" s="27"/>
      <c r="AN21" s="27"/>
      <c r="AO21" s="27"/>
      <c r="AP21" s="29">
        <v>1</v>
      </c>
      <c r="AQ21" s="25"/>
      <c r="AR21" s="39"/>
    </row>
    <row r="22" spans="1:44" s="4" customFormat="1" ht="15" customHeight="1" x14ac:dyDescent="0.25">
      <c r="A22" s="2"/>
      <c r="B22" s="25">
        <v>2019</v>
      </c>
      <c r="C22" s="25" t="s">
        <v>68</v>
      </c>
      <c r="D22" s="26" t="s">
        <v>95</v>
      </c>
      <c r="E22" s="25">
        <v>14</v>
      </c>
      <c r="F22" s="25">
        <v>0</v>
      </c>
      <c r="G22" s="25">
        <v>1</v>
      </c>
      <c r="H22" s="25">
        <v>18</v>
      </c>
      <c r="I22" s="25">
        <v>80</v>
      </c>
      <c r="J22" s="25">
        <v>6</v>
      </c>
      <c r="K22" s="25">
        <v>66</v>
      </c>
      <c r="L22" s="25">
        <v>7</v>
      </c>
      <c r="M22" s="29">
        <v>1</v>
      </c>
      <c r="N22" s="182">
        <v>0.70169999999999999</v>
      </c>
      <c r="O22" s="147">
        <v>114</v>
      </c>
      <c r="P22" s="18"/>
      <c r="Q22" s="18"/>
      <c r="R22" s="18"/>
      <c r="S22" s="18"/>
      <c r="T22" s="24"/>
      <c r="U22" s="25">
        <v>10</v>
      </c>
      <c r="V22" s="25">
        <v>0</v>
      </c>
      <c r="W22" s="25">
        <v>1</v>
      </c>
      <c r="X22" s="25">
        <v>8</v>
      </c>
      <c r="Y22" s="25">
        <v>48</v>
      </c>
      <c r="Z22" s="28">
        <v>0.65749999999999997</v>
      </c>
      <c r="AA22" s="24"/>
      <c r="AB22" s="18"/>
      <c r="AC22" s="18"/>
      <c r="AD22" s="18"/>
      <c r="AE22" s="18"/>
      <c r="AF22" s="24"/>
      <c r="AG22" s="96" t="s">
        <v>207</v>
      </c>
      <c r="AH22" s="96" t="s">
        <v>208</v>
      </c>
      <c r="AI22" s="96" t="s">
        <v>209</v>
      </c>
      <c r="AJ22" s="96"/>
      <c r="AK22" s="24"/>
      <c r="AL22" s="25"/>
      <c r="AM22" s="27"/>
      <c r="AN22" s="27"/>
      <c r="AO22" s="27"/>
      <c r="AP22" s="29"/>
      <c r="AQ22" s="25">
        <v>1</v>
      </c>
      <c r="AR22" s="39"/>
    </row>
    <row r="23" spans="1:44" s="4" customFormat="1" ht="15" customHeight="1" x14ac:dyDescent="0.25">
      <c r="A23" s="2"/>
      <c r="B23" s="25">
        <v>2020</v>
      </c>
      <c r="C23" s="25" t="s">
        <v>66</v>
      </c>
      <c r="D23" s="26" t="s">
        <v>95</v>
      </c>
      <c r="E23" s="25">
        <v>19</v>
      </c>
      <c r="F23" s="25">
        <v>1</v>
      </c>
      <c r="G23" s="25">
        <v>6</v>
      </c>
      <c r="H23" s="25">
        <v>18</v>
      </c>
      <c r="I23" s="25">
        <v>81</v>
      </c>
      <c r="J23" s="25">
        <v>13</v>
      </c>
      <c r="K23" s="25">
        <v>49</v>
      </c>
      <c r="L23" s="25">
        <v>12</v>
      </c>
      <c r="M23" s="25">
        <v>7</v>
      </c>
      <c r="N23" s="28">
        <v>0.61360000000000003</v>
      </c>
      <c r="O23" s="30">
        <v>132</v>
      </c>
      <c r="P23" s="79"/>
      <c r="Q23" s="18"/>
      <c r="R23" s="18"/>
      <c r="S23" s="18"/>
      <c r="T23" s="24"/>
      <c r="U23" s="25">
        <v>8</v>
      </c>
      <c r="V23" s="25">
        <v>1</v>
      </c>
      <c r="W23" s="25">
        <v>1</v>
      </c>
      <c r="X23" s="25">
        <v>4</v>
      </c>
      <c r="Y23" s="25">
        <v>25</v>
      </c>
      <c r="Z23" s="28">
        <v>0.56810000000000005</v>
      </c>
      <c r="AA23" s="24"/>
      <c r="AB23" s="18"/>
      <c r="AC23" s="18"/>
      <c r="AD23" s="18"/>
      <c r="AE23" s="18"/>
      <c r="AF23" s="24"/>
      <c r="AG23" s="96" t="s">
        <v>457</v>
      </c>
      <c r="AH23" s="96" t="s">
        <v>458</v>
      </c>
      <c r="AI23" s="96"/>
      <c r="AJ23" s="96" t="s">
        <v>461</v>
      </c>
      <c r="AK23" s="24"/>
      <c r="AL23" s="25"/>
      <c r="AM23" s="27"/>
      <c r="AN23" s="27"/>
      <c r="AO23" s="27"/>
      <c r="AP23" s="29">
        <v>1</v>
      </c>
      <c r="AQ23" s="25"/>
      <c r="AR23" s="39"/>
    </row>
    <row r="24" spans="1:44" s="4" customFormat="1" ht="15" customHeight="1" x14ac:dyDescent="0.25">
      <c r="A24" s="1"/>
      <c r="B24" s="16" t="s">
        <v>7</v>
      </c>
      <c r="C24" s="17"/>
      <c r="D24" s="15"/>
      <c r="E24" s="18">
        <f t="shared" ref="E24:M24" si="2">SUM(E4:E23)</f>
        <v>383</v>
      </c>
      <c r="F24" s="18">
        <f t="shared" si="2"/>
        <v>18</v>
      </c>
      <c r="G24" s="18">
        <f t="shared" si="2"/>
        <v>61</v>
      </c>
      <c r="H24" s="18">
        <f t="shared" si="2"/>
        <v>419</v>
      </c>
      <c r="I24" s="18">
        <f t="shared" si="2"/>
        <v>1804</v>
      </c>
      <c r="J24" s="18">
        <f t="shared" si="2"/>
        <v>571</v>
      </c>
      <c r="K24" s="18">
        <f t="shared" si="2"/>
        <v>945</v>
      </c>
      <c r="L24" s="18">
        <f t="shared" si="2"/>
        <v>209</v>
      </c>
      <c r="M24" s="17">
        <f t="shared" si="2"/>
        <v>79</v>
      </c>
      <c r="N24" s="33">
        <f>PRODUCT(I24/O24)</f>
        <v>0.66535963149957011</v>
      </c>
      <c r="O24" s="111">
        <f>SUM(O4:O23)</f>
        <v>2711.3156774092113</v>
      </c>
      <c r="P24" s="79" t="s">
        <v>48</v>
      </c>
      <c r="Q24" s="79" t="s">
        <v>48</v>
      </c>
      <c r="R24" s="79" t="s">
        <v>48</v>
      </c>
      <c r="S24" s="79" t="s">
        <v>48</v>
      </c>
      <c r="T24" s="111" t="e">
        <f>SUM(T4:T23)</f>
        <v>#DIV/0!</v>
      </c>
      <c r="U24" s="18">
        <f>SUM(U9:U23)-U15</f>
        <v>120</v>
      </c>
      <c r="V24" s="18">
        <f t="shared" ref="V24:Y24" si="3">SUM(V9:V23)-V15</f>
        <v>3</v>
      </c>
      <c r="W24" s="18">
        <f t="shared" si="3"/>
        <v>13</v>
      </c>
      <c r="X24" s="18">
        <f t="shared" si="3"/>
        <v>108</v>
      </c>
      <c r="Y24" s="18">
        <f t="shared" si="3"/>
        <v>487</v>
      </c>
      <c r="Z24" s="33">
        <f>PRODUCT(N30)</f>
        <v>0.61489898989898994</v>
      </c>
      <c r="AA24" s="94">
        <f>SUM(AA4:AA23)</f>
        <v>0</v>
      </c>
      <c r="AB24" s="79" t="s">
        <v>48</v>
      </c>
      <c r="AC24" s="79" t="s">
        <v>195</v>
      </c>
      <c r="AD24" s="79" t="s">
        <v>48</v>
      </c>
      <c r="AE24" s="79" t="s">
        <v>196</v>
      </c>
      <c r="AF24" s="24"/>
      <c r="AG24" s="79" t="s">
        <v>459</v>
      </c>
      <c r="AH24" s="79" t="s">
        <v>460</v>
      </c>
      <c r="AI24" s="79" t="s">
        <v>107</v>
      </c>
      <c r="AJ24" s="79" t="s">
        <v>128</v>
      </c>
      <c r="AK24" s="24"/>
      <c r="AL24" s="18">
        <f t="shared" ref="AL24:AQ24" si="4">SUM(AL4:AL23)</f>
        <v>7</v>
      </c>
      <c r="AM24" s="18">
        <f t="shared" si="4"/>
        <v>0</v>
      </c>
      <c r="AN24" s="18">
        <f t="shared" si="4"/>
        <v>0</v>
      </c>
      <c r="AO24" s="18">
        <f t="shared" si="4"/>
        <v>1</v>
      </c>
      <c r="AP24" s="18">
        <f t="shared" si="4"/>
        <v>4</v>
      </c>
      <c r="AQ24" s="18">
        <f t="shared" si="4"/>
        <v>1</v>
      </c>
      <c r="AR24" s="39"/>
    </row>
    <row r="25" spans="1:44" s="4" customFormat="1" ht="15" customHeight="1" x14ac:dyDescent="0.25">
      <c r="A25" s="1"/>
      <c r="B25" s="16" t="s">
        <v>452</v>
      </c>
      <c r="C25" s="17"/>
      <c r="D25" s="15"/>
      <c r="E25" s="17" t="s">
        <v>260</v>
      </c>
      <c r="F25" s="14"/>
      <c r="G25" s="14"/>
      <c r="H25" s="14" t="s">
        <v>453</v>
      </c>
      <c r="I25" s="14" t="s">
        <v>454</v>
      </c>
      <c r="J25" s="14"/>
      <c r="K25" s="14"/>
      <c r="L25" s="14"/>
      <c r="M25" s="14"/>
      <c r="N25" s="86"/>
      <c r="O25" s="24"/>
      <c r="P25" s="22"/>
      <c r="Q25" s="20"/>
      <c r="R25" s="87"/>
      <c r="S25" s="88"/>
      <c r="T25" s="24"/>
      <c r="U25" s="17" t="s">
        <v>462</v>
      </c>
      <c r="V25" s="14" t="s">
        <v>464</v>
      </c>
      <c r="W25" s="14"/>
      <c r="X25" s="14" t="s">
        <v>197</v>
      </c>
      <c r="Y25" s="14" t="s">
        <v>217</v>
      </c>
      <c r="Z25" s="15"/>
      <c r="AA25" s="24"/>
      <c r="AB25" s="89"/>
      <c r="AC25" s="90"/>
      <c r="AD25" s="87"/>
      <c r="AE25" s="88"/>
      <c r="AF25" s="24"/>
      <c r="AG25" s="91">
        <v>0.75</v>
      </c>
      <c r="AH25" s="92">
        <v>0.55600000000000005</v>
      </c>
      <c r="AI25" s="92">
        <v>0.25</v>
      </c>
      <c r="AJ25" s="93">
        <v>0.2</v>
      </c>
      <c r="AK25" s="24"/>
      <c r="AL25" s="17"/>
      <c r="AM25" s="14"/>
      <c r="AN25" s="14"/>
      <c r="AO25" s="14"/>
      <c r="AP25" s="14"/>
      <c r="AQ25" s="15"/>
      <c r="AR25" s="39"/>
    </row>
    <row r="26" spans="1:44" ht="15" customHeight="1" x14ac:dyDescent="0.25">
      <c r="A26" s="2"/>
      <c r="B26" s="26" t="s">
        <v>2</v>
      </c>
      <c r="C26" s="29"/>
      <c r="D26" s="34">
        <f>SUM(F24:H24)+((I24-F24-G24)/3)+(E24/3)+(AL24*25)+(AM24*25)+(AN24*10)+(AO24*25)+(AP24*20)+(AQ24*15)</f>
        <v>1495.6666666666667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24"/>
      <c r="Q26" s="24"/>
      <c r="R26" s="24"/>
      <c r="S26" s="24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24"/>
      <c r="AG26" s="35"/>
      <c r="AH26" s="35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4" s="4" customFormat="1" ht="15" customHeight="1" x14ac:dyDescent="0.25">
      <c r="A27" s="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0"/>
      <c r="P27" s="30"/>
      <c r="Q27" s="30"/>
      <c r="R27" s="30"/>
      <c r="S27" s="30"/>
      <c r="T27" s="30"/>
      <c r="U27" s="35"/>
      <c r="V27" s="38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ht="15" customHeight="1" x14ac:dyDescent="0.25">
      <c r="A28" s="2"/>
      <c r="B28" s="22" t="s">
        <v>24</v>
      </c>
      <c r="C28" s="40"/>
      <c r="D28" s="4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35"/>
      <c r="K28" s="18" t="s">
        <v>26</v>
      </c>
      <c r="L28" s="18" t="s">
        <v>27</v>
      </c>
      <c r="M28" s="18" t="s">
        <v>28</v>
      </c>
      <c r="N28" s="18" t="s">
        <v>21</v>
      </c>
      <c r="O28" s="24"/>
      <c r="P28" s="41" t="s">
        <v>29</v>
      </c>
      <c r="Q28" s="12"/>
      <c r="R28" s="12"/>
      <c r="S28" s="12"/>
      <c r="T28" s="42"/>
      <c r="U28" s="42"/>
      <c r="V28" s="42"/>
      <c r="W28" s="42"/>
      <c r="X28" s="42"/>
      <c r="Y28" s="12"/>
      <c r="Z28" s="12"/>
      <c r="AA28" s="12"/>
      <c r="AB28" s="42"/>
      <c r="AC28" s="42"/>
      <c r="AD28" s="12"/>
      <c r="AE28" s="43"/>
      <c r="AF28" s="24"/>
      <c r="AG28" s="41" t="s">
        <v>60</v>
      </c>
      <c r="AH28" s="12"/>
      <c r="AI28" s="42"/>
      <c r="AJ28" s="43"/>
      <c r="AK28" s="24"/>
      <c r="AL28" s="10" t="s">
        <v>61</v>
      </c>
      <c r="AM28" s="12"/>
      <c r="AN28" s="12"/>
      <c r="AO28" s="12"/>
      <c r="AP28" s="12"/>
      <c r="AQ28" s="43"/>
      <c r="AR28" s="39"/>
    </row>
    <row r="29" spans="1:44" ht="15" customHeight="1" x14ac:dyDescent="0.25">
      <c r="A29" s="2"/>
      <c r="B29" s="41" t="s">
        <v>12</v>
      </c>
      <c r="C29" s="12"/>
      <c r="D29" s="43"/>
      <c r="E29" s="25">
        <f>PRODUCT(E24)</f>
        <v>383</v>
      </c>
      <c r="F29" s="25">
        <f>PRODUCT(F24)</f>
        <v>18</v>
      </c>
      <c r="G29" s="25">
        <f>PRODUCT(G24)</f>
        <v>61</v>
      </c>
      <c r="H29" s="25">
        <f>PRODUCT(H24)</f>
        <v>419</v>
      </c>
      <c r="I29" s="25">
        <f>PRODUCT(I24)</f>
        <v>1804</v>
      </c>
      <c r="J29" s="35"/>
      <c r="K29" s="44">
        <f>PRODUCT((F29+G29)/E29)</f>
        <v>0.20626631853785901</v>
      </c>
      <c r="L29" s="44">
        <f>PRODUCT(H29/E29)</f>
        <v>1.0939947780678851</v>
      </c>
      <c r="M29" s="44">
        <f>PRODUCT(I29/E29)</f>
        <v>4.7101827676240209</v>
      </c>
      <c r="N29" s="32">
        <f>PRODUCT(N24)</f>
        <v>0.66535963149957011</v>
      </c>
      <c r="O29" s="24">
        <f>PRODUCT(O24)</f>
        <v>2711.3156774092113</v>
      </c>
      <c r="P29" s="170" t="s">
        <v>9</v>
      </c>
      <c r="Q29" s="214"/>
      <c r="R29" s="171" t="s">
        <v>146</v>
      </c>
      <c r="S29" s="171"/>
      <c r="T29" s="171"/>
      <c r="U29" s="171"/>
      <c r="V29" s="171"/>
      <c r="W29" s="171"/>
      <c r="X29" s="171"/>
      <c r="Y29" s="215"/>
      <c r="Z29" s="215"/>
      <c r="AA29" s="216" t="s">
        <v>62</v>
      </c>
      <c r="AB29" s="171"/>
      <c r="AC29" s="171"/>
      <c r="AD29" s="217" t="s">
        <v>149</v>
      </c>
      <c r="AE29" s="172"/>
      <c r="AF29" s="24"/>
      <c r="AG29" s="211"/>
      <c r="AH29" s="208"/>
      <c r="AI29" s="171"/>
      <c r="AJ29" s="172"/>
      <c r="AK29" s="24"/>
      <c r="AL29" s="170" t="s">
        <v>63</v>
      </c>
      <c r="AM29" s="215">
        <v>2016</v>
      </c>
      <c r="AN29" s="171"/>
      <c r="AO29" s="171"/>
      <c r="AP29" s="171"/>
      <c r="AQ29" s="172"/>
      <c r="AR29" s="39"/>
    </row>
    <row r="30" spans="1:44" ht="15" customHeight="1" x14ac:dyDescent="0.25">
      <c r="A30" s="2"/>
      <c r="B30" s="45" t="s">
        <v>14</v>
      </c>
      <c r="C30" s="46"/>
      <c r="D30" s="47"/>
      <c r="E30" s="25">
        <f>SUM(U24)</f>
        <v>120</v>
      </c>
      <c r="F30" s="25">
        <f>SUM(V24)</f>
        <v>3</v>
      </c>
      <c r="G30" s="25">
        <f>SUM(W24)</f>
        <v>13</v>
      </c>
      <c r="H30" s="25">
        <f>SUM(X24)</f>
        <v>108</v>
      </c>
      <c r="I30" s="25">
        <f>SUM(Y24)</f>
        <v>487</v>
      </c>
      <c r="J30" s="35"/>
      <c r="K30" s="44">
        <f>PRODUCT((F30+G30)/E30)</f>
        <v>0.13333333333333333</v>
      </c>
      <c r="L30" s="44">
        <f>PRODUCT(H30/E30)</f>
        <v>0.9</v>
      </c>
      <c r="M30" s="44">
        <f>PRODUCT(I30/E30)</f>
        <v>4.0583333333333336</v>
      </c>
      <c r="N30" s="32">
        <f>PRODUCT(I30/O30)</f>
        <v>0.61489898989898994</v>
      </c>
      <c r="O30" s="24">
        <v>792</v>
      </c>
      <c r="P30" s="211" t="s">
        <v>51</v>
      </c>
      <c r="Q30" s="218"/>
      <c r="R30" s="193" t="s">
        <v>147</v>
      </c>
      <c r="S30" s="193"/>
      <c r="T30" s="193"/>
      <c r="U30" s="193"/>
      <c r="V30" s="193"/>
      <c r="W30" s="193"/>
      <c r="X30" s="193"/>
      <c r="Y30" s="219"/>
      <c r="Z30" s="219"/>
      <c r="AA30" s="111" t="s">
        <v>153</v>
      </c>
      <c r="AB30" s="193"/>
      <c r="AC30" s="193"/>
      <c r="AD30" s="207" t="s">
        <v>150</v>
      </c>
      <c r="AE30" s="200"/>
      <c r="AF30" s="24"/>
      <c r="AG30" s="211"/>
      <c r="AH30" s="197"/>
      <c r="AI30" s="193"/>
      <c r="AJ30" s="200"/>
      <c r="AK30" s="24"/>
      <c r="AL30" s="211" t="s">
        <v>206</v>
      </c>
      <c r="AM30" s="219">
        <v>2018</v>
      </c>
      <c r="AN30" s="193"/>
      <c r="AO30" s="193"/>
      <c r="AP30" s="193"/>
      <c r="AQ30" s="200"/>
      <c r="AR30" s="39"/>
    </row>
    <row r="31" spans="1:44" ht="15" customHeight="1" x14ac:dyDescent="0.25">
      <c r="A31" s="2"/>
      <c r="B31" s="48" t="s">
        <v>15</v>
      </c>
      <c r="C31" s="49"/>
      <c r="D31" s="50"/>
      <c r="E31" s="31">
        <v>17</v>
      </c>
      <c r="F31" s="31">
        <v>0</v>
      </c>
      <c r="G31" s="31">
        <v>3</v>
      </c>
      <c r="H31" s="31">
        <v>21</v>
      </c>
      <c r="I31" s="31">
        <v>69</v>
      </c>
      <c r="J31" s="35"/>
      <c r="K31" s="51">
        <v>0.17647058823529413</v>
      </c>
      <c r="L31" s="51">
        <v>1.2352941176470589</v>
      </c>
      <c r="M31" s="51">
        <v>4.0588235294117645</v>
      </c>
      <c r="N31" s="52">
        <v>0.54300000000000004</v>
      </c>
      <c r="O31" s="24">
        <v>127.07182320441989</v>
      </c>
      <c r="P31" s="211" t="s">
        <v>52</v>
      </c>
      <c r="Q31" s="218"/>
      <c r="R31" s="193" t="s">
        <v>146</v>
      </c>
      <c r="S31" s="193"/>
      <c r="T31" s="193"/>
      <c r="U31" s="193"/>
      <c r="V31" s="193"/>
      <c r="W31" s="193"/>
      <c r="X31" s="193"/>
      <c r="Y31" s="219"/>
      <c r="Z31" s="219"/>
      <c r="AA31" s="111" t="s">
        <v>62</v>
      </c>
      <c r="AB31" s="193"/>
      <c r="AC31" s="193"/>
      <c r="AD31" s="207" t="s">
        <v>149</v>
      </c>
      <c r="AE31" s="200"/>
      <c r="AF31" s="24"/>
      <c r="AG31" s="196"/>
      <c r="AH31" s="197"/>
      <c r="AI31" s="193"/>
      <c r="AJ31" s="200"/>
      <c r="AK31" s="24"/>
      <c r="AL31" s="211"/>
      <c r="AM31" s="219"/>
      <c r="AN31" s="193"/>
      <c r="AO31" s="193"/>
      <c r="AP31" s="193"/>
      <c r="AQ31" s="200"/>
      <c r="AR31" s="39"/>
    </row>
    <row r="32" spans="1:44" ht="15" customHeight="1" x14ac:dyDescent="0.25">
      <c r="A32" s="2"/>
      <c r="B32" s="53" t="s">
        <v>25</v>
      </c>
      <c r="C32" s="54"/>
      <c r="D32" s="55"/>
      <c r="E32" s="18">
        <f>SUM(E29:E31)</f>
        <v>520</v>
      </c>
      <c r="F32" s="18">
        <f>SUM(F29:F31)</f>
        <v>21</v>
      </c>
      <c r="G32" s="18">
        <f>SUM(G29:G31)</f>
        <v>77</v>
      </c>
      <c r="H32" s="18">
        <f>SUM(H29:H31)</f>
        <v>548</v>
      </c>
      <c r="I32" s="18">
        <f>SUM(I29:I31)</f>
        <v>2360</v>
      </c>
      <c r="J32" s="35"/>
      <c r="K32" s="56">
        <f>PRODUCT((F32+G32)/E32)</f>
        <v>0.18846153846153846</v>
      </c>
      <c r="L32" s="56">
        <f>PRODUCT(H32/E32)</f>
        <v>1.0538461538461539</v>
      </c>
      <c r="M32" s="56">
        <f>PRODUCT(I32/E32)</f>
        <v>4.5384615384615383</v>
      </c>
      <c r="N32" s="33">
        <f>PRODUCT(I32/O32)</f>
        <v>0.65006834658864865</v>
      </c>
      <c r="O32" s="24">
        <f>SUM(O29:O31)</f>
        <v>3630.3875006136313</v>
      </c>
      <c r="P32" s="202" t="s">
        <v>10</v>
      </c>
      <c r="Q32" s="220"/>
      <c r="R32" s="203" t="s">
        <v>148</v>
      </c>
      <c r="S32" s="203"/>
      <c r="T32" s="203"/>
      <c r="U32" s="203"/>
      <c r="V32" s="203"/>
      <c r="W32" s="203"/>
      <c r="X32" s="203"/>
      <c r="Y32" s="221"/>
      <c r="Z32" s="221"/>
      <c r="AA32" s="213" t="s">
        <v>152</v>
      </c>
      <c r="AB32" s="203"/>
      <c r="AC32" s="203"/>
      <c r="AD32" s="73" t="s">
        <v>151</v>
      </c>
      <c r="AE32" s="212"/>
      <c r="AF32" s="24"/>
      <c r="AG32" s="69"/>
      <c r="AH32" s="206"/>
      <c r="AI32" s="222"/>
      <c r="AJ32" s="212"/>
      <c r="AK32" s="24"/>
      <c r="AL32" s="202"/>
      <c r="AM32" s="221"/>
      <c r="AN32" s="203"/>
      <c r="AO32" s="203"/>
      <c r="AP32" s="203"/>
      <c r="AQ32" s="212"/>
      <c r="AR32" s="39"/>
    </row>
    <row r="33" spans="1:45" ht="15" customHeight="1" x14ac:dyDescent="0.25">
      <c r="A33" s="2"/>
      <c r="B33" s="37"/>
      <c r="C33" s="37"/>
      <c r="D33" s="37"/>
      <c r="E33" s="37"/>
      <c r="F33" s="37"/>
      <c r="G33" s="37"/>
      <c r="H33" s="37"/>
      <c r="I33" s="37"/>
      <c r="J33" s="35"/>
      <c r="K33" s="37"/>
      <c r="L33" s="37"/>
      <c r="M33" s="37"/>
      <c r="N33" s="36"/>
      <c r="O33" s="24"/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5">
      <c r="A34" s="2"/>
      <c r="B34" s="41" t="s">
        <v>183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49"/>
      <c r="O34" s="11"/>
      <c r="P34" s="12"/>
      <c r="Q34" s="12"/>
      <c r="R34" s="12"/>
      <c r="S34" s="12"/>
      <c r="T34" s="11"/>
      <c r="U34" s="11"/>
      <c r="V34" s="12"/>
      <c r="W34" s="12"/>
      <c r="X34" s="12"/>
      <c r="Y34" s="11"/>
      <c r="Z34" s="11"/>
      <c r="AA34" s="11"/>
      <c r="AB34" s="11"/>
      <c r="AC34" s="11"/>
      <c r="AD34" s="11"/>
      <c r="AE34" s="11"/>
      <c r="AF34" s="11"/>
      <c r="AG34" s="11"/>
      <c r="AH34" s="150"/>
      <c r="AI34" s="12"/>
      <c r="AJ34" s="12"/>
      <c r="AK34" s="11"/>
      <c r="AL34" s="12"/>
      <c r="AM34" s="12"/>
      <c r="AN34" s="12"/>
      <c r="AO34" s="12"/>
      <c r="AP34" s="12"/>
      <c r="AQ34" s="43"/>
      <c r="AR34" s="39"/>
    </row>
    <row r="35" spans="1:45" ht="15" customHeight="1" x14ac:dyDescent="0.25">
      <c r="A35" s="2"/>
      <c r="B35" s="38"/>
      <c r="C35" s="38"/>
      <c r="D35" s="38"/>
      <c r="E35" s="38"/>
      <c r="F35" s="38"/>
      <c r="G35" s="38"/>
      <c r="H35" s="38"/>
      <c r="I35" s="38"/>
      <c r="J35" s="35"/>
      <c r="K35" s="38"/>
      <c r="L35" s="38"/>
      <c r="M35" s="38"/>
      <c r="N35" s="36"/>
      <c r="O35" s="24"/>
      <c r="P35" s="35"/>
      <c r="Q35" s="38"/>
      <c r="R35" s="35"/>
      <c r="S35" s="35"/>
      <c r="T35" s="24"/>
      <c r="U35" s="24"/>
      <c r="V35" s="38"/>
      <c r="W35" s="35"/>
      <c r="X35" s="35"/>
      <c r="Y35" s="24"/>
      <c r="Z35" s="24"/>
      <c r="AA35" s="24"/>
      <c r="AB35" s="24"/>
      <c r="AC35" s="24"/>
      <c r="AD35" s="24"/>
      <c r="AE35" s="24"/>
      <c r="AF35" s="24"/>
      <c r="AG35" s="24"/>
      <c r="AH35" s="57"/>
      <c r="AI35" s="35"/>
      <c r="AJ35" s="35"/>
      <c r="AK35" s="24"/>
      <c r="AL35" s="35"/>
      <c r="AM35" s="35"/>
      <c r="AN35" s="35"/>
      <c r="AO35" s="35"/>
      <c r="AP35" s="35"/>
      <c r="AQ35" s="35"/>
      <c r="AR35" s="39"/>
    </row>
    <row r="36" spans="1:45" s="9" customFormat="1" ht="15" customHeight="1" x14ac:dyDescent="0.25">
      <c r="A36" s="23"/>
      <c r="B36" s="35" t="s">
        <v>74</v>
      </c>
      <c r="C36" s="35"/>
      <c r="D36" s="35" t="s">
        <v>154</v>
      </c>
      <c r="E36" s="35"/>
      <c r="F36" s="35"/>
      <c r="G36" s="35"/>
      <c r="H36" s="35"/>
      <c r="I36" s="35"/>
      <c r="J36" s="35"/>
      <c r="K36" s="35"/>
      <c r="L36" s="35"/>
      <c r="M36" s="35" t="s">
        <v>155</v>
      </c>
      <c r="N36" s="35"/>
      <c r="O36" s="24"/>
      <c r="P36" s="35"/>
      <c r="Q36" s="38"/>
      <c r="R36" s="35"/>
      <c r="S36" s="35"/>
      <c r="T36" s="24"/>
      <c r="U36" s="35" t="s">
        <v>156</v>
      </c>
      <c r="V36" s="57"/>
      <c r="W36" s="35"/>
      <c r="X36" s="35"/>
      <c r="Y36" s="35"/>
      <c r="Z36" s="35"/>
      <c r="AA36" s="35"/>
      <c r="AB36" s="35" t="s">
        <v>157</v>
      </c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5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5" ht="15" customHeight="1" x14ac:dyDescent="0.2">
      <c r="A38" s="2"/>
      <c r="B38" s="188" t="s">
        <v>334</v>
      </c>
      <c r="C38" s="62"/>
      <c r="D38" s="62"/>
      <c r="E38" s="62"/>
      <c r="F38" s="62" t="s">
        <v>230</v>
      </c>
      <c r="G38" s="62" t="s">
        <v>3</v>
      </c>
      <c r="H38" s="62" t="s">
        <v>5</v>
      </c>
      <c r="I38" s="62" t="s">
        <v>6</v>
      </c>
      <c r="J38" s="62" t="s">
        <v>222</v>
      </c>
      <c r="K38" s="190" t="s">
        <v>16</v>
      </c>
      <c r="L38" s="35"/>
      <c r="M38" s="191" t="s">
        <v>339</v>
      </c>
      <c r="N38" s="63"/>
      <c r="O38" s="63"/>
      <c r="P38" s="62" t="s">
        <v>3</v>
      </c>
      <c r="Q38" s="62" t="s">
        <v>5</v>
      </c>
      <c r="R38" s="62" t="s">
        <v>6</v>
      </c>
      <c r="S38" s="62" t="s">
        <v>222</v>
      </c>
      <c r="T38" s="63"/>
      <c r="U38" s="190" t="s">
        <v>16</v>
      </c>
      <c r="V38" s="35"/>
      <c r="W38" s="191" t="s">
        <v>344</v>
      </c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224"/>
      <c r="AI38" s="223" t="s">
        <v>430</v>
      </c>
      <c r="AJ38" s="189"/>
      <c r="AK38" s="189"/>
      <c r="AL38" s="241" t="s">
        <v>3</v>
      </c>
      <c r="AM38" s="241" t="s">
        <v>5</v>
      </c>
      <c r="AN38" s="241" t="s">
        <v>6</v>
      </c>
      <c r="AO38" s="63"/>
      <c r="AP38" s="62" t="s">
        <v>443</v>
      </c>
      <c r="AQ38" s="97"/>
      <c r="AR38" s="24"/>
      <c r="AS38" s="24"/>
    </row>
    <row r="39" spans="1:45" ht="15" customHeight="1" x14ac:dyDescent="0.2">
      <c r="A39" s="2"/>
      <c r="B39" s="192">
        <v>2001</v>
      </c>
      <c r="C39" s="111" t="s">
        <v>212</v>
      </c>
      <c r="D39" s="193" t="s">
        <v>144</v>
      </c>
      <c r="E39" s="111"/>
      <c r="F39" s="111">
        <v>17</v>
      </c>
      <c r="G39" s="111">
        <v>10</v>
      </c>
      <c r="H39" s="194">
        <v>0</v>
      </c>
      <c r="I39" s="194">
        <v>0.1</v>
      </c>
      <c r="J39" s="194">
        <v>0.1</v>
      </c>
      <c r="K39" s="195">
        <v>0.6</v>
      </c>
      <c r="L39" s="38"/>
      <c r="M39" s="196" t="s">
        <v>231</v>
      </c>
      <c r="N39" s="111"/>
      <c r="O39" s="111">
        <v>20</v>
      </c>
      <c r="P39" s="237" t="s">
        <v>415</v>
      </c>
      <c r="Q39" s="111"/>
      <c r="R39" s="237" t="s">
        <v>383</v>
      </c>
      <c r="S39" s="237" t="s">
        <v>397</v>
      </c>
      <c r="T39" s="209"/>
      <c r="U39" s="207" t="s">
        <v>353</v>
      </c>
      <c r="V39" s="38"/>
      <c r="W39" s="196" t="s">
        <v>223</v>
      </c>
      <c r="X39" s="197"/>
      <c r="Y39" s="193"/>
      <c r="Z39" s="193"/>
      <c r="AA39" s="193"/>
      <c r="AB39" s="193"/>
      <c r="AC39" s="193"/>
      <c r="AD39" s="193"/>
      <c r="AE39" s="193"/>
      <c r="AF39" s="193"/>
      <c r="AG39" s="219"/>
      <c r="AH39" s="225"/>
      <c r="AI39" s="193" t="s">
        <v>437</v>
      </c>
      <c r="AJ39" s="193"/>
      <c r="AK39" s="193"/>
      <c r="AL39" s="219">
        <v>296</v>
      </c>
      <c r="AM39" s="219">
        <v>69</v>
      </c>
      <c r="AN39" s="219">
        <v>342</v>
      </c>
      <c r="AO39" s="193"/>
      <c r="AP39" s="248">
        <f>PRODUCT(AL39/AL48)</f>
        <v>0.77284595300261094</v>
      </c>
      <c r="AQ39" s="200"/>
      <c r="AR39" s="24"/>
      <c r="AS39" s="24"/>
    </row>
    <row r="40" spans="1:45" ht="15" customHeight="1" x14ac:dyDescent="0.2">
      <c r="A40" s="2"/>
      <c r="B40" s="192">
        <v>2002</v>
      </c>
      <c r="C40" s="111"/>
      <c r="D40" s="193"/>
      <c r="E40" s="111"/>
      <c r="F40" s="111">
        <v>18</v>
      </c>
      <c r="G40" s="111"/>
      <c r="H40" s="194"/>
      <c r="I40" s="194"/>
      <c r="J40" s="194"/>
      <c r="K40" s="195"/>
      <c r="L40" s="38"/>
      <c r="M40" s="196" t="s">
        <v>233</v>
      </c>
      <c r="N40" s="111"/>
      <c r="O40" s="111">
        <v>20</v>
      </c>
      <c r="P40" s="237" t="s">
        <v>416</v>
      </c>
      <c r="Q40" s="111"/>
      <c r="R40" s="237" t="s">
        <v>384</v>
      </c>
      <c r="S40" s="237" t="s">
        <v>398</v>
      </c>
      <c r="T40" s="209"/>
      <c r="U40" s="207" t="s">
        <v>354</v>
      </c>
      <c r="V40" s="38"/>
      <c r="W40" s="198" t="s">
        <v>346</v>
      </c>
      <c r="X40" s="197"/>
      <c r="Y40" s="197" t="s">
        <v>347</v>
      </c>
      <c r="Z40" s="233"/>
      <c r="AA40" s="233"/>
      <c r="AB40" s="233"/>
      <c r="AC40" s="233"/>
      <c r="AD40" s="233"/>
      <c r="AE40" s="233"/>
      <c r="AF40" s="233"/>
      <c r="AG40" s="233" t="s">
        <v>348</v>
      </c>
      <c r="AH40" s="200"/>
      <c r="AI40" s="193" t="s">
        <v>431</v>
      </c>
      <c r="AJ40" s="193"/>
      <c r="AK40" s="193"/>
      <c r="AL40" s="219"/>
      <c r="AM40" s="242">
        <f>PRODUCT(AM39/AL39)</f>
        <v>0.23310810810810811</v>
      </c>
      <c r="AN40" s="242">
        <f>PRODUCT(AN39/AL39)</f>
        <v>1.1554054054054055</v>
      </c>
      <c r="AO40" s="193"/>
      <c r="AP40" s="193"/>
      <c r="AQ40" s="200"/>
      <c r="AR40" s="24"/>
      <c r="AS40" s="24"/>
    </row>
    <row r="41" spans="1:45" ht="15" customHeight="1" x14ac:dyDescent="0.2">
      <c r="A41" s="2"/>
      <c r="B41" s="192">
        <v>2003</v>
      </c>
      <c r="C41" s="111"/>
      <c r="D41" s="193"/>
      <c r="E41" s="111"/>
      <c r="F41" s="111">
        <v>19</v>
      </c>
      <c r="G41" s="111"/>
      <c r="H41" s="194"/>
      <c r="I41" s="194"/>
      <c r="J41" s="194"/>
      <c r="K41" s="195"/>
      <c r="L41" s="38"/>
      <c r="M41" s="196" t="s">
        <v>235</v>
      </c>
      <c r="N41" s="111"/>
      <c r="O41" s="111">
        <v>21</v>
      </c>
      <c r="P41" s="237" t="s">
        <v>417</v>
      </c>
      <c r="Q41" s="111"/>
      <c r="R41" s="237" t="s">
        <v>385</v>
      </c>
      <c r="S41" s="237" t="s">
        <v>399</v>
      </c>
      <c r="T41" s="194"/>
      <c r="U41" s="207" t="s">
        <v>355</v>
      </c>
      <c r="V41" s="38"/>
      <c r="W41" s="198" t="s">
        <v>224</v>
      </c>
      <c r="X41" s="197"/>
      <c r="Y41" s="234" t="s">
        <v>288</v>
      </c>
      <c r="Z41" s="233"/>
      <c r="AA41" s="233"/>
      <c r="AB41" s="233"/>
      <c r="AC41" s="233"/>
      <c r="AD41" s="233"/>
      <c r="AE41" s="233"/>
      <c r="AF41" s="233"/>
      <c r="AG41" s="233" t="s">
        <v>287</v>
      </c>
      <c r="AH41" s="200"/>
      <c r="AI41" s="193"/>
      <c r="AJ41" s="193"/>
      <c r="AK41" s="193"/>
      <c r="AL41" s="219"/>
      <c r="AM41" s="219"/>
      <c r="AN41" s="219"/>
      <c r="AO41" s="193"/>
      <c r="AP41" s="193"/>
      <c r="AQ41" s="200"/>
      <c r="AR41" s="24"/>
      <c r="AS41" s="24"/>
    </row>
    <row r="42" spans="1:45" ht="15" customHeight="1" x14ac:dyDescent="0.2">
      <c r="A42" s="2"/>
      <c r="B42" s="192">
        <v>2004</v>
      </c>
      <c r="C42" s="111"/>
      <c r="D42" s="193"/>
      <c r="E42" s="111"/>
      <c r="F42" s="111">
        <v>20</v>
      </c>
      <c r="G42" s="111"/>
      <c r="H42" s="194"/>
      <c r="I42" s="194"/>
      <c r="J42" s="194"/>
      <c r="K42" s="195"/>
      <c r="L42" s="38"/>
      <c r="M42" s="196" t="s">
        <v>237</v>
      </c>
      <c r="N42" s="111"/>
      <c r="O42" s="111"/>
      <c r="P42" s="237" t="s">
        <v>418</v>
      </c>
      <c r="Q42" s="111"/>
      <c r="R42" s="237" t="s">
        <v>386</v>
      </c>
      <c r="S42" s="237" t="s">
        <v>400</v>
      </c>
      <c r="T42" s="194"/>
      <c r="U42" s="207" t="s">
        <v>356</v>
      </c>
      <c r="V42" s="38"/>
      <c r="W42" s="198"/>
      <c r="X42" s="197"/>
      <c r="Y42" s="197"/>
      <c r="Z42" s="193"/>
      <c r="AA42" s="193"/>
      <c r="AB42" s="193"/>
      <c r="AC42" s="197"/>
      <c r="AD42" s="193"/>
      <c r="AE42" s="193"/>
      <c r="AF42" s="193"/>
      <c r="AG42" s="193"/>
      <c r="AH42" s="200"/>
      <c r="AI42" s="193" t="s">
        <v>438</v>
      </c>
      <c r="AJ42" s="193"/>
      <c r="AK42" s="193"/>
      <c r="AL42" s="219">
        <v>77</v>
      </c>
      <c r="AM42" s="219">
        <v>10</v>
      </c>
      <c r="AN42" s="219">
        <v>76</v>
      </c>
      <c r="AO42" s="193"/>
      <c r="AP42" s="248">
        <f>PRODUCT(AL42/AL48)</f>
        <v>0.20104438642297651</v>
      </c>
      <c r="AQ42" s="200"/>
      <c r="AR42" s="24"/>
      <c r="AS42" s="24"/>
    </row>
    <row r="43" spans="1:45" ht="15" customHeight="1" x14ac:dyDescent="0.2">
      <c r="A43" s="2"/>
      <c r="B43" s="192">
        <v>2005</v>
      </c>
      <c r="C43" s="111"/>
      <c r="D43" s="193"/>
      <c r="E43" s="111"/>
      <c r="F43" s="111">
        <v>21</v>
      </c>
      <c r="G43" s="111"/>
      <c r="H43" s="194"/>
      <c r="I43" s="194"/>
      <c r="J43" s="194"/>
      <c r="K43" s="195"/>
      <c r="L43" s="38"/>
      <c r="M43" s="196" t="s">
        <v>239</v>
      </c>
      <c r="N43" s="111"/>
      <c r="O43" s="111"/>
      <c r="P43" s="237" t="s">
        <v>419</v>
      </c>
      <c r="Q43" s="111"/>
      <c r="R43" s="237" t="s">
        <v>387</v>
      </c>
      <c r="S43" s="237" t="s">
        <v>401</v>
      </c>
      <c r="T43" s="209"/>
      <c r="U43" s="207" t="s">
        <v>357</v>
      </c>
      <c r="V43" s="38"/>
      <c r="W43" s="198" t="s">
        <v>227</v>
      </c>
      <c r="X43" s="197"/>
      <c r="Y43" s="197"/>
      <c r="Z43" s="193"/>
      <c r="AA43" s="193"/>
      <c r="AB43" s="193"/>
      <c r="AC43" s="197"/>
      <c r="AD43" s="193"/>
      <c r="AE43" s="193"/>
      <c r="AF43" s="193"/>
      <c r="AG43" s="197"/>
      <c r="AH43" s="200"/>
      <c r="AI43" s="193" t="s">
        <v>431</v>
      </c>
      <c r="AJ43" s="193"/>
      <c r="AK43" s="193"/>
      <c r="AL43" s="219"/>
      <c r="AM43" s="242">
        <f>PRODUCT(AM42/AL42)</f>
        <v>0.12987012987012986</v>
      </c>
      <c r="AN43" s="242">
        <f>PRODUCT(AN42/AL42)</f>
        <v>0.98701298701298701</v>
      </c>
      <c r="AO43" s="193"/>
      <c r="AP43" s="193"/>
      <c r="AQ43" s="200"/>
      <c r="AR43" s="24"/>
      <c r="AS43" s="24"/>
    </row>
    <row r="44" spans="1:45" ht="15" customHeight="1" x14ac:dyDescent="0.2">
      <c r="A44" s="2"/>
      <c r="B44" s="192">
        <v>2006</v>
      </c>
      <c r="C44" s="111" t="s">
        <v>214</v>
      </c>
      <c r="D44" s="193" t="s">
        <v>80</v>
      </c>
      <c r="E44" s="111"/>
      <c r="F44" s="111">
        <v>22</v>
      </c>
      <c r="G44" s="111">
        <v>27</v>
      </c>
      <c r="H44" s="194">
        <v>0.14814814814814814</v>
      </c>
      <c r="I44" s="194">
        <v>1.2962962962962963</v>
      </c>
      <c r="J44" s="194">
        <v>1.4444444444444444</v>
      </c>
      <c r="K44" s="195">
        <v>5.1851851851851851</v>
      </c>
      <c r="L44" s="38"/>
      <c r="M44" s="196" t="s">
        <v>241</v>
      </c>
      <c r="N44" s="111"/>
      <c r="O44" s="111"/>
      <c r="P44" s="237" t="s">
        <v>420</v>
      </c>
      <c r="Q44" s="237" t="s">
        <v>369</v>
      </c>
      <c r="R44" s="237" t="s">
        <v>388</v>
      </c>
      <c r="S44" s="237" t="s">
        <v>402</v>
      </c>
      <c r="T44" s="209"/>
      <c r="U44" s="207" t="s">
        <v>358</v>
      </c>
      <c r="V44" s="38"/>
      <c r="W44" s="198" t="s">
        <v>346</v>
      </c>
      <c r="X44" s="197"/>
      <c r="Y44" s="235" t="s">
        <v>349</v>
      </c>
      <c r="Z44" s="236"/>
      <c r="AA44" s="236"/>
      <c r="AB44" s="236"/>
      <c r="AC44" s="236"/>
      <c r="AD44" s="236"/>
      <c r="AE44" s="236"/>
      <c r="AF44" s="236"/>
      <c r="AG44" s="235" t="s">
        <v>350</v>
      </c>
      <c r="AH44" s="195">
        <v>0.96153846153846156</v>
      </c>
      <c r="AI44" s="193"/>
      <c r="AJ44" s="193"/>
      <c r="AK44" s="193"/>
      <c r="AL44" s="219"/>
      <c r="AM44" s="219"/>
      <c r="AN44" s="219"/>
      <c r="AO44" s="193"/>
      <c r="AP44" s="193"/>
      <c r="AQ44" s="200"/>
      <c r="AR44" s="24"/>
      <c r="AS44" s="24"/>
    </row>
    <row r="45" spans="1:45" ht="15" customHeight="1" x14ac:dyDescent="0.2">
      <c r="A45" s="2"/>
      <c r="B45" s="192">
        <v>2007</v>
      </c>
      <c r="C45" s="111" t="s">
        <v>67</v>
      </c>
      <c r="D45" s="193" t="s">
        <v>80</v>
      </c>
      <c r="E45" s="111"/>
      <c r="F45" s="111">
        <v>23</v>
      </c>
      <c r="G45" s="111">
        <v>26</v>
      </c>
      <c r="H45" s="194">
        <v>0.11538461538461539</v>
      </c>
      <c r="I45" s="194">
        <v>0.84615384615384615</v>
      </c>
      <c r="J45" s="194">
        <v>0.96153846153846156</v>
      </c>
      <c r="K45" s="195">
        <v>3.8076923076923075</v>
      </c>
      <c r="L45" s="38"/>
      <c r="M45" s="196" t="s">
        <v>243</v>
      </c>
      <c r="N45" s="111"/>
      <c r="O45" s="111"/>
      <c r="P45" s="237" t="s">
        <v>421</v>
      </c>
      <c r="Q45" s="237" t="s">
        <v>370</v>
      </c>
      <c r="R45" s="237" t="s">
        <v>389</v>
      </c>
      <c r="S45" s="237" t="s">
        <v>403</v>
      </c>
      <c r="T45" s="209"/>
      <c r="U45" s="207" t="s">
        <v>359</v>
      </c>
      <c r="V45" s="38"/>
      <c r="W45" s="198" t="s">
        <v>224</v>
      </c>
      <c r="X45" s="197"/>
      <c r="Y45" s="197" t="s">
        <v>290</v>
      </c>
      <c r="Z45" s="193"/>
      <c r="AA45" s="193"/>
      <c r="AB45" s="193"/>
      <c r="AC45" s="197"/>
      <c r="AD45" s="193"/>
      <c r="AE45" s="193"/>
      <c r="AF45" s="193"/>
      <c r="AG45" s="193" t="s">
        <v>289</v>
      </c>
      <c r="AH45" s="195">
        <f>PRODUCT(300/304)</f>
        <v>0.98684210526315785</v>
      </c>
      <c r="AI45" s="193" t="s">
        <v>439</v>
      </c>
      <c r="AJ45" s="193"/>
      <c r="AK45" s="193"/>
      <c r="AL45" s="219">
        <v>10</v>
      </c>
      <c r="AM45" s="219">
        <v>0</v>
      </c>
      <c r="AN45" s="219">
        <v>1</v>
      </c>
      <c r="AO45" s="193"/>
      <c r="AP45" s="248">
        <f>PRODUCT(AL45/AL48)</f>
        <v>2.6109660574412531E-2</v>
      </c>
      <c r="AQ45" s="200"/>
      <c r="AR45" s="24"/>
      <c r="AS45" s="24"/>
    </row>
    <row r="46" spans="1:45" ht="15" customHeight="1" x14ac:dyDescent="0.2">
      <c r="A46" s="2"/>
      <c r="B46" s="192">
        <v>2008</v>
      </c>
      <c r="C46" s="111" t="s">
        <v>214</v>
      </c>
      <c r="D46" s="193" t="s">
        <v>80</v>
      </c>
      <c r="E46" s="111"/>
      <c r="F46" s="111">
        <v>24</v>
      </c>
      <c r="G46" s="111">
        <v>24</v>
      </c>
      <c r="H46" s="194">
        <v>0.125</v>
      </c>
      <c r="I46" s="194">
        <v>0.79166666666666663</v>
      </c>
      <c r="J46" s="194">
        <v>0.91666666666666663</v>
      </c>
      <c r="K46" s="195">
        <v>3.2916666666666665</v>
      </c>
      <c r="L46" s="38"/>
      <c r="M46" s="196" t="s">
        <v>246</v>
      </c>
      <c r="N46" s="111"/>
      <c r="O46" s="111"/>
      <c r="P46" s="237" t="s">
        <v>422</v>
      </c>
      <c r="Q46" s="237" t="s">
        <v>371</v>
      </c>
      <c r="R46" s="237" t="s">
        <v>390</v>
      </c>
      <c r="S46" s="237" t="s">
        <v>404</v>
      </c>
      <c r="T46" s="209"/>
      <c r="U46" s="207" t="s">
        <v>360</v>
      </c>
      <c r="V46" s="38"/>
      <c r="W46" s="198" t="s">
        <v>225</v>
      </c>
      <c r="X46" s="197"/>
      <c r="Y46" s="197" t="s">
        <v>291</v>
      </c>
      <c r="Z46" s="193"/>
      <c r="AA46" s="193"/>
      <c r="AB46" s="193"/>
      <c r="AC46" s="197"/>
      <c r="AD46" s="193"/>
      <c r="AE46" s="193"/>
      <c r="AF46" s="193"/>
      <c r="AG46" s="193" t="s">
        <v>228</v>
      </c>
      <c r="AH46" s="195">
        <f>PRODUCT(400/361)</f>
        <v>1.10803324099723</v>
      </c>
      <c r="AI46" s="193" t="s">
        <v>431</v>
      </c>
      <c r="AJ46" s="193"/>
      <c r="AK46" s="193"/>
      <c r="AL46" s="219"/>
      <c r="AM46" s="242">
        <f>PRODUCT(AM45/AL45)</f>
        <v>0</v>
      </c>
      <c r="AN46" s="242">
        <f>PRODUCT(AN45/AL45)</f>
        <v>0.1</v>
      </c>
      <c r="AO46" s="193"/>
      <c r="AP46" s="193"/>
      <c r="AQ46" s="200"/>
      <c r="AR46" s="24"/>
      <c r="AS46" s="24"/>
    </row>
    <row r="47" spans="1:45" ht="15" customHeight="1" x14ac:dyDescent="0.2">
      <c r="A47" s="2"/>
      <c r="B47" s="192">
        <v>2009</v>
      </c>
      <c r="C47" s="111" t="s">
        <v>66</v>
      </c>
      <c r="D47" s="193" t="s">
        <v>95</v>
      </c>
      <c r="E47" s="111"/>
      <c r="F47" s="111">
        <v>25</v>
      </c>
      <c r="G47" s="111">
        <v>18</v>
      </c>
      <c r="H47" s="194">
        <v>0.1111111111111111</v>
      </c>
      <c r="I47" s="194">
        <v>0.77777777777777779</v>
      </c>
      <c r="J47" s="194">
        <v>0.88888888888888884</v>
      </c>
      <c r="K47" s="195">
        <v>2.6666666666666665</v>
      </c>
      <c r="L47" s="38"/>
      <c r="M47" s="196" t="s">
        <v>249</v>
      </c>
      <c r="N47" s="111"/>
      <c r="O47" s="111"/>
      <c r="P47" s="237" t="s">
        <v>423</v>
      </c>
      <c r="Q47" s="237" t="s">
        <v>372</v>
      </c>
      <c r="R47" s="237" t="s">
        <v>360</v>
      </c>
      <c r="S47" s="237" t="s">
        <v>405</v>
      </c>
      <c r="T47" s="209"/>
      <c r="U47" s="207" t="s">
        <v>361</v>
      </c>
      <c r="V47" s="38"/>
      <c r="W47" s="192"/>
      <c r="X47" s="197"/>
      <c r="Y47" s="197" t="s">
        <v>226</v>
      </c>
      <c r="Z47" s="193"/>
      <c r="AA47" s="193"/>
      <c r="AB47" s="193"/>
      <c r="AC47" s="197"/>
      <c r="AD47" s="193"/>
      <c r="AE47" s="193"/>
      <c r="AF47" s="193"/>
      <c r="AG47" s="193"/>
      <c r="AH47" s="207"/>
      <c r="AI47" s="193"/>
      <c r="AJ47" s="193"/>
      <c r="AK47" s="193"/>
      <c r="AL47" s="193"/>
      <c r="AM47" s="193"/>
      <c r="AN47" s="193"/>
      <c r="AO47" s="193"/>
      <c r="AP47" s="193"/>
      <c r="AQ47" s="200"/>
      <c r="AR47" s="24"/>
      <c r="AS47" s="24"/>
    </row>
    <row r="48" spans="1:45" ht="15" customHeight="1" x14ac:dyDescent="0.2">
      <c r="A48" s="2"/>
      <c r="B48" s="192">
        <v>2010</v>
      </c>
      <c r="C48" s="111" t="s">
        <v>66</v>
      </c>
      <c r="D48" s="193" t="s">
        <v>95</v>
      </c>
      <c r="E48" s="111"/>
      <c r="F48" s="111">
        <v>26</v>
      </c>
      <c r="G48" s="111">
        <v>26</v>
      </c>
      <c r="H48" s="194">
        <v>0.11538461538461539</v>
      </c>
      <c r="I48" s="194">
        <v>1</v>
      </c>
      <c r="J48" s="194">
        <v>1.1153846153846154</v>
      </c>
      <c r="K48" s="195">
        <v>3.9230769230769229</v>
      </c>
      <c r="L48" s="38"/>
      <c r="M48" s="196" t="s">
        <v>253</v>
      </c>
      <c r="N48" s="111"/>
      <c r="O48" s="111"/>
      <c r="P48" s="237" t="s">
        <v>424</v>
      </c>
      <c r="Q48" s="237" t="s">
        <v>373</v>
      </c>
      <c r="R48" s="237" t="s">
        <v>307</v>
      </c>
      <c r="S48" s="237" t="s">
        <v>406</v>
      </c>
      <c r="T48" s="209"/>
      <c r="U48" s="207" t="s">
        <v>362</v>
      </c>
      <c r="V48" s="38"/>
      <c r="W48" s="196" t="s">
        <v>341</v>
      </c>
      <c r="X48" s="197"/>
      <c r="Y48" s="197"/>
      <c r="Z48" s="193"/>
      <c r="AA48" s="193"/>
      <c r="AB48" s="193"/>
      <c r="AC48" s="197"/>
      <c r="AD48" s="193"/>
      <c r="AE48" s="193"/>
      <c r="AF48" s="193"/>
      <c r="AG48" s="197"/>
      <c r="AH48" s="207"/>
      <c r="AI48" s="193" t="s">
        <v>7</v>
      </c>
      <c r="AJ48" s="193"/>
      <c r="AK48" s="193"/>
      <c r="AL48" s="193">
        <f>PRODUCT(AL39+AL42+AL45)</f>
        <v>383</v>
      </c>
      <c r="AM48" s="193">
        <f>PRODUCT(AM39+AM42+AM45)</f>
        <v>79</v>
      </c>
      <c r="AN48" s="193">
        <f>PRODUCT(AN39+AN42+AN45)</f>
        <v>419</v>
      </c>
      <c r="AO48" s="193"/>
      <c r="AP48" s="193"/>
      <c r="AQ48" s="200"/>
      <c r="AR48" s="24"/>
      <c r="AS48" s="24"/>
    </row>
    <row r="49" spans="1:45" ht="15" customHeight="1" x14ac:dyDescent="0.2">
      <c r="A49" s="2"/>
      <c r="B49" s="192">
        <v>2011</v>
      </c>
      <c r="C49" s="111" t="s">
        <v>57</v>
      </c>
      <c r="D49" s="193" t="s">
        <v>95</v>
      </c>
      <c r="E49" s="111"/>
      <c r="F49" s="111">
        <v>27</v>
      </c>
      <c r="G49" s="111">
        <v>23</v>
      </c>
      <c r="H49" s="194">
        <v>0.21739130434782608</v>
      </c>
      <c r="I49" s="194">
        <v>0.95652173913043481</v>
      </c>
      <c r="J49" s="194">
        <v>1.173913043478261</v>
      </c>
      <c r="K49" s="195">
        <v>3.3913043478260869</v>
      </c>
      <c r="L49" s="38"/>
      <c r="M49" s="196" t="s">
        <v>257</v>
      </c>
      <c r="N49" s="111"/>
      <c r="O49" s="111"/>
      <c r="P49" s="237" t="s">
        <v>425</v>
      </c>
      <c r="Q49" s="237" t="s">
        <v>374</v>
      </c>
      <c r="R49" s="237" t="s">
        <v>391</v>
      </c>
      <c r="S49" s="237" t="s">
        <v>407</v>
      </c>
      <c r="T49" s="209"/>
      <c r="U49" s="207" t="s">
        <v>363</v>
      </c>
      <c r="V49" s="38"/>
      <c r="W49" s="196">
        <v>1000</v>
      </c>
      <c r="X49" s="197"/>
      <c r="Y49" s="233" t="s">
        <v>351</v>
      </c>
      <c r="Z49" s="233"/>
      <c r="AA49" s="233"/>
      <c r="AB49" s="233"/>
      <c r="AC49" s="233"/>
      <c r="AD49" s="233"/>
      <c r="AE49" s="233"/>
      <c r="AF49" s="233"/>
      <c r="AG49" s="233" t="s">
        <v>352</v>
      </c>
      <c r="AH49" s="195">
        <v>4.032258064516129</v>
      </c>
      <c r="AI49" s="193" t="s">
        <v>431</v>
      </c>
      <c r="AJ49" s="193"/>
      <c r="AK49" s="193"/>
      <c r="AL49" s="193"/>
      <c r="AM49" s="242">
        <f>PRODUCT(AM48/AL48)</f>
        <v>0.20626631853785901</v>
      </c>
      <c r="AN49" s="242">
        <f>PRODUCT(AN48/AL48)</f>
        <v>1.0939947780678851</v>
      </c>
      <c r="AO49" s="193"/>
      <c r="AP49" s="193"/>
      <c r="AQ49" s="200"/>
      <c r="AR49" s="24"/>
      <c r="AS49" s="24"/>
    </row>
    <row r="50" spans="1:45" ht="15" customHeight="1" x14ac:dyDescent="0.2">
      <c r="A50" s="2"/>
      <c r="B50" s="192">
        <v>2012</v>
      </c>
      <c r="C50" s="111" t="s">
        <v>72</v>
      </c>
      <c r="D50" s="193" t="s">
        <v>95</v>
      </c>
      <c r="E50" s="111"/>
      <c r="F50" s="111">
        <v>28</v>
      </c>
      <c r="G50" s="111">
        <v>26</v>
      </c>
      <c r="H50" s="194">
        <v>0.26923076923076922</v>
      </c>
      <c r="I50" s="194">
        <v>1.0384615384615385</v>
      </c>
      <c r="J50" s="194">
        <v>1.3076923076923077</v>
      </c>
      <c r="K50" s="195">
        <v>4.1923076923076925</v>
      </c>
      <c r="L50" s="38"/>
      <c r="M50" s="196" t="s">
        <v>262</v>
      </c>
      <c r="N50" s="111"/>
      <c r="O50" s="111"/>
      <c r="P50" s="237" t="s">
        <v>426</v>
      </c>
      <c r="Q50" s="237" t="s">
        <v>375</v>
      </c>
      <c r="R50" s="237" t="s">
        <v>392</v>
      </c>
      <c r="S50" s="237" t="s">
        <v>408</v>
      </c>
      <c r="T50" s="209"/>
      <c r="U50" s="207" t="s">
        <v>364</v>
      </c>
      <c r="V50" s="38"/>
      <c r="W50" s="198"/>
      <c r="X50" s="197"/>
      <c r="Y50" s="193"/>
      <c r="Z50" s="193"/>
      <c r="AA50" s="193"/>
      <c r="AB50" s="193"/>
      <c r="AC50" s="193"/>
      <c r="AD50" s="193"/>
      <c r="AE50" s="193"/>
      <c r="AF50" s="199"/>
      <c r="AG50" s="193"/>
      <c r="AH50" s="226"/>
      <c r="AI50" s="193"/>
      <c r="AJ50" s="193"/>
      <c r="AK50" s="193"/>
      <c r="AL50" s="193"/>
      <c r="AM50" s="193"/>
      <c r="AN50" s="193"/>
      <c r="AO50" s="193"/>
      <c r="AP50" s="193"/>
      <c r="AQ50" s="200"/>
      <c r="AR50" s="24"/>
      <c r="AS50" s="24"/>
    </row>
    <row r="51" spans="1:45" ht="15" customHeight="1" x14ac:dyDescent="0.2">
      <c r="A51" s="2"/>
      <c r="B51" s="192">
        <v>2013</v>
      </c>
      <c r="C51" s="111" t="s">
        <v>145</v>
      </c>
      <c r="D51" s="193" t="s">
        <v>95</v>
      </c>
      <c r="E51" s="111"/>
      <c r="F51" s="111">
        <v>29</v>
      </c>
      <c r="G51" s="111">
        <v>22</v>
      </c>
      <c r="H51" s="194">
        <v>0.27272727272727271</v>
      </c>
      <c r="I51" s="194">
        <v>1</v>
      </c>
      <c r="J51" s="194">
        <v>1.2727272727272727</v>
      </c>
      <c r="K51" s="195">
        <v>5</v>
      </c>
      <c r="L51" s="38"/>
      <c r="M51" s="196" t="s">
        <v>266</v>
      </c>
      <c r="N51" s="111"/>
      <c r="O51" s="111"/>
      <c r="P51" s="237" t="s">
        <v>427</v>
      </c>
      <c r="Q51" s="237" t="s">
        <v>376</v>
      </c>
      <c r="R51" s="237" t="s">
        <v>393</v>
      </c>
      <c r="S51" s="237" t="s">
        <v>409</v>
      </c>
      <c r="T51" s="209"/>
      <c r="U51" s="207" t="s">
        <v>365</v>
      </c>
      <c r="V51" s="38"/>
      <c r="W51" s="198"/>
      <c r="X51" s="197"/>
      <c r="Y51" s="193"/>
      <c r="Z51" s="193"/>
      <c r="AA51" s="193"/>
      <c r="AB51" s="193"/>
      <c r="AC51" s="193"/>
      <c r="AD51" s="193"/>
      <c r="AE51" s="193"/>
      <c r="AF51" s="199"/>
      <c r="AG51" s="193"/>
      <c r="AH51" s="226"/>
      <c r="AI51" s="193"/>
      <c r="AJ51" s="193"/>
      <c r="AK51" s="193"/>
      <c r="AL51" s="193"/>
      <c r="AM51" s="193"/>
      <c r="AN51" s="193"/>
      <c r="AO51" s="193"/>
      <c r="AP51" s="193"/>
      <c r="AQ51" s="200"/>
      <c r="AR51" s="24"/>
      <c r="AS51" s="24"/>
    </row>
    <row r="52" spans="1:45" ht="15" customHeight="1" x14ac:dyDescent="0.2">
      <c r="A52" s="2"/>
      <c r="B52" s="192">
        <v>2014</v>
      </c>
      <c r="C52" s="111" t="s">
        <v>145</v>
      </c>
      <c r="D52" s="193" t="s">
        <v>95</v>
      </c>
      <c r="E52" s="111"/>
      <c r="F52" s="111">
        <v>30</v>
      </c>
      <c r="G52" s="111">
        <v>30</v>
      </c>
      <c r="H52" s="194">
        <v>0.23333333333333334</v>
      </c>
      <c r="I52" s="194">
        <v>1.2</v>
      </c>
      <c r="J52" s="194">
        <v>1.4333333333333333</v>
      </c>
      <c r="K52" s="195">
        <v>5.2</v>
      </c>
      <c r="L52" s="38"/>
      <c r="M52" s="196" t="s">
        <v>268</v>
      </c>
      <c r="N52" s="111"/>
      <c r="O52" s="111"/>
      <c r="P52" s="237" t="s">
        <v>315</v>
      </c>
      <c r="Q52" s="237" t="s">
        <v>377</v>
      </c>
      <c r="R52" s="237" t="s">
        <v>332</v>
      </c>
      <c r="S52" s="237" t="s">
        <v>363</v>
      </c>
      <c r="T52" s="209"/>
      <c r="U52" s="207" t="s">
        <v>248</v>
      </c>
      <c r="V52" s="38"/>
      <c r="W52" s="198"/>
      <c r="X52" s="197"/>
      <c r="Y52" s="193"/>
      <c r="Z52" s="193"/>
      <c r="AA52" s="193"/>
      <c r="AB52" s="193"/>
      <c r="AC52" s="193"/>
      <c r="AD52" s="193"/>
      <c r="AE52" s="193"/>
      <c r="AF52" s="199"/>
      <c r="AG52" s="193"/>
      <c r="AH52" s="226"/>
      <c r="AI52" s="243" t="s">
        <v>432</v>
      </c>
      <c r="AJ52" s="189"/>
      <c r="AK52" s="189"/>
      <c r="AL52" s="241" t="s">
        <v>433</v>
      </c>
      <c r="AM52" s="241" t="s">
        <v>434</v>
      </c>
      <c r="AN52" s="241" t="s">
        <v>435</v>
      </c>
      <c r="AO52" s="241"/>
      <c r="AP52" s="63"/>
      <c r="AQ52" s="97"/>
      <c r="AR52" s="24"/>
      <c r="AS52" s="24"/>
    </row>
    <row r="53" spans="1:45" ht="15" customHeight="1" x14ac:dyDescent="0.2">
      <c r="A53" s="2"/>
      <c r="B53" s="192">
        <v>2015</v>
      </c>
      <c r="C53" s="111" t="s">
        <v>58</v>
      </c>
      <c r="D53" s="193" t="s">
        <v>95</v>
      </c>
      <c r="E53" s="111"/>
      <c r="F53" s="111">
        <v>31</v>
      </c>
      <c r="G53" s="111">
        <v>30</v>
      </c>
      <c r="H53" s="194">
        <v>0.1</v>
      </c>
      <c r="I53" s="194">
        <v>1.0333333333333334</v>
      </c>
      <c r="J53" s="194">
        <v>1.1333333333333333</v>
      </c>
      <c r="K53" s="195">
        <v>5.166666666666667</v>
      </c>
      <c r="L53" s="38"/>
      <c r="M53" s="196" t="s">
        <v>271</v>
      </c>
      <c r="N53" s="111"/>
      <c r="O53" s="111"/>
      <c r="P53" s="237" t="s">
        <v>428</v>
      </c>
      <c r="Q53" s="237" t="s">
        <v>378</v>
      </c>
      <c r="R53" s="237" t="s">
        <v>394</v>
      </c>
      <c r="S53" s="237" t="s">
        <v>410</v>
      </c>
      <c r="T53" s="209"/>
      <c r="U53" s="207" t="s">
        <v>366</v>
      </c>
      <c r="V53" s="38"/>
      <c r="W53" s="198"/>
      <c r="X53" s="197"/>
      <c r="Y53" s="193"/>
      <c r="Z53" s="193"/>
      <c r="AA53" s="193"/>
      <c r="AB53" s="193"/>
      <c r="AC53" s="193"/>
      <c r="AD53" s="193"/>
      <c r="AE53" s="193"/>
      <c r="AF53" s="199"/>
      <c r="AG53" s="193"/>
      <c r="AH53" s="226"/>
      <c r="AI53" s="193" t="s">
        <v>437</v>
      </c>
      <c r="AJ53" s="193"/>
      <c r="AK53" s="193"/>
      <c r="AL53" s="242">
        <f>PRODUCT(AM40)</f>
        <v>0.23310810810810811</v>
      </c>
      <c r="AM53" s="242">
        <f>PRODUCT(AM72)</f>
        <v>0.14444444444444443</v>
      </c>
      <c r="AN53" s="242">
        <f>PRODUCT(AL53-AM53)</f>
        <v>8.8663663663663683E-2</v>
      </c>
      <c r="AO53" s="219"/>
      <c r="AP53" s="193"/>
      <c r="AQ53" s="200"/>
      <c r="AR53" s="24"/>
      <c r="AS53" s="24"/>
    </row>
    <row r="54" spans="1:45" ht="15" customHeight="1" x14ac:dyDescent="0.2">
      <c r="A54" s="2"/>
      <c r="B54" s="192">
        <v>2016</v>
      </c>
      <c r="C54" s="111" t="s">
        <v>57</v>
      </c>
      <c r="D54" s="193" t="s">
        <v>95</v>
      </c>
      <c r="E54" s="111"/>
      <c r="F54" s="111">
        <v>32</v>
      </c>
      <c r="G54" s="111">
        <v>28</v>
      </c>
      <c r="H54" s="194">
        <v>0.2857142857142857</v>
      </c>
      <c r="I54" s="194">
        <v>1.2857142857142858</v>
      </c>
      <c r="J54" s="194">
        <v>1.5714285714285714</v>
      </c>
      <c r="K54" s="195">
        <v>6.4285714285714288</v>
      </c>
      <c r="L54" s="38"/>
      <c r="M54" s="196" t="s">
        <v>275</v>
      </c>
      <c r="N54" s="111"/>
      <c r="O54" s="111"/>
      <c r="P54" s="237" t="s">
        <v>429</v>
      </c>
      <c r="Q54" s="237" t="s">
        <v>379</v>
      </c>
      <c r="R54" s="237" t="s">
        <v>270</v>
      </c>
      <c r="S54" s="237" t="s">
        <v>411</v>
      </c>
      <c r="T54" s="209"/>
      <c r="U54" s="207" t="s">
        <v>367</v>
      </c>
      <c r="V54" s="38"/>
      <c r="W54" s="198"/>
      <c r="X54" s="197"/>
      <c r="Y54" s="193"/>
      <c r="Z54" s="193"/>
      <c r="AA54" s="193"/>
      <c r="AB54" s="193"/>
      <c r="AC54" s="193"/>
      <c r="AD54" s="193"/>
      <c r="AE54" s="193"/>
      <c r="AF54" s="199"/>
      <c r="AG54" s="193"/>
      <c r="AH54" s="226"/>
      <c r="AI54" s="193" t="s">
        <v>438</v>
      </c>
      <c r="AJ54" s="193"/>
      <c r="AK54" s="193"/>
      <c r="AL54" s="242">
        <f>PRODUCT(AM43)</f>
        <v>0.12987012987012986</v>
      </c>
      <c r="AM54" s="242">
        <f>PRODUCT(AM75)</f>
        <v>0.1</v>
      </c>
      <c r="AN54" s="242">
        <f t="shared" ref="AN54:AN56" si="5">PRODUCT(AL54-AM54)</f>
        <v>2.9870129870129852E-2</v>
      </c>
      <c r="AO54" s="219"/>
      <c r="AP54" s="193"/>
      <c r="AQ54" s="200"/>
      <c r="AR54" s="24"/>
      <c r="AS54" s="24"/>
    </row>
    <row r="55" spans="1:45" ht="15" customHeight="1" x14ac:dyDescent="0.2">
      <c r="A55" s="2"/>
      <c r="B55" s="192">
        <v>2017</v>
      </c>
      <c r="C55" s="111" t="s">
        <v>57</v>
      </c>
      <c r="D55" s="193" t="s">
        <v>95</v>
      </c>
      <c r="E55" s="111"/>
      <c r="F55" s="111">
        <v>33</v>
      </c>
      <c r="G55" s="111">
        <v>29</v>
      </c>
      <c r="H55" s="238">
        <v>0.34482758620689657</v>
      </c>
      <c r="I55" s="194">
        <v>1.4827586206896552</v>
      </c>
      <c r="J55" s="194">
        <v>1.8275862068965518</v>
      </c>
      <c r="K55" s="195">
        <v>6.1379310344827589</v>
      </c>
      <c r="L55" s="38"/>
      <c r="M55" s="196" t="s">
        <v>278</v>
      </c>
      <c r="N55" s="111"/>
      <c r="O55" s="111"/>
      <c r="P55" s="237" t="s">
        <v>299</v>
      </c>
      <c r="Q55" s="237" t="s">
        <v>380</v>
      </c>
      <c r="R55" s="237" t="s">
        <v>395</v>
      </c>
      <c r="S55" s="237" t="s">
        <v>412</v>
      </c>
      <c r="T55" s="209"/>
      <c r="U55" s="207" t="s">
        <v>368</v>
      </c>
      <c r="V55" s="38"/>
      <c r="W55" s="198"/>
      <c r="X55" s="197"/>
      <c r="Y55" s="193"/>
      <c r="Z55" s="193"/>
      <c r="AA55" s="193"/>
      <c r="AB55" s="193"/>
      <c r="AC55" s="193"/>
      <c r="AD55" s="193"/>
      <c r="AE55" s="193"/>
      <c r="AF55" s="199"/>
      <c r="AG55" s="193"/>
      <c r="AH55" s="226"/>
      <c r="AI55" s="193" t="s">
        <v>439</v>
      </c>
      <c r="AJ55" s="193"/>
      <c r="AK55" s="193"/>
      <c r="AL55" s="242">
        <f>PRODUCT(AM46)</f>
        <v>0</v>
      </c>
      <c r="AM55" s="242">
        <f>PRODUCT(AM78)</f>
        <v>0</v>
      </c>
      <c r="AN55" s="242">
        <f t="shared" si="5"/>
        <v>0</v>
      </c>
      <c r="AO55" s="219"/>
      <c r="AP55" s="193"/>
      <c r="AQ55" s="200"/>
      <c r="AR55" s="24"/>
      <c r="AS55" s="24"/>
    </row>
    <row r="56" spans="1:45" ht="15" customHeight="1" x14ac:dyDescent="0.2">
      <c r="A56" s="2"/>
      <c r="B56" s="192">
        <v>2018</v>
      </c>
      <c r="C56" s="111" t="s">
        <v>66</v>
      </c>
      <c r="D56" s="193" t="s">
        <v>95</v>
      </c>
      <c r="E56" s="111"/>
      <c r="F56" s="111">
        <v>34</v>
      </c>
      <c r="G56" s="111">
        <v>31</v>
      </c>
      <c r="H56" s="194">
        <v>0.32258064516129031</v>
      </c>
      <c r="I56" s="238">
        <v>1.5806451612903225</v>
      </c>
      <c r="J56" s="238">
        <v>1.903225806451613</v>
      </c>
      <c r="K56" s="239">
        <v>6.5483870967741939</v>
      </c>
      <c r="L56" s="38"/>
      <c r="M56" s="196" t="s">
        <v>282</v>
      </c>
      <c r="N56" s="111"/>
      <c r="O56" s="111"/>
      <c r="P56" s="237" t="s">
        <v>301</v>
      </c>
      <c r="Q56" s="237" t="s">
        <v>381</v>
      </c>
      <c r="R56" s="237" t="s">
        <v>396</v>
      </c>
      <c r="S56" s="237" t="s">
        <v>413</v>
      </c>
      <c r="T56" s="209"/>
      <c r="U56" s="207" t="s">
        <v>321</v>
      </c>
      <c r="V56" s="38"/>
      <c r="W56" s="198"/>
      <c r="X56" s="197"/>
      <c r="Y56" s="193"/>
      <c r="Z56" s="193"/>
      <c r="AA56" s="193"/>
      <c r="AB56" s="193"/>
      <c r="AC56" s="193"/>
      <c r="AD56" s="193"/>
      <c r="AE56" s="193"/>
      <c r="AF56" s="199"/>
      <c r="AG56" s="193"/>
      <c r="AH56" s="226"/>
      <c r="AI56" s="211" t="s">
        <v>7</v>
      </c>
      <c r="AJ56" s="193"/>
      <c r="AK56" s="193"/>
      <c r="AL56" s="242">
        <f>PRODUCT(AM49)</f>
        <v>0.20626631853785901</v>
      </c>
      <c r="AM56" s="242">
        <f>PRODUCT(AM81)</f>
        <v>0.13333333333333333</v>
      </c>
      <c r="AN56" s="242">
        <f t="shared" si="5"/>
        <v>7.293298520452568E-2</v>
      </c>
      <c r="AO56" s="219"/>
      <c r="AP56" s="193"/>
      <c r="AQ56" s="200"/>
      <c r="AR56" s="24"/>
      <c r="AS56" s="24"/>
    </row>
    <row r="57" spans="1:45" ht="15" customHeight="1" x14ac:dyDescent="0.2">
      <c r="A57" s="2"/>
      <c r="B57" s="192">
        <v>2019</v>
      </c>
      <c r="C57" s="111" t="s">
        <v>68</v>
      </c>
      <c r="D57" s="193" t="s">
        <v>95</v>
      </c>
      <c r="E57" s="111"/>
      <c r="F57" s="111">
        <v>35</v>
      </c>
      <c r="G57" s="111">
        <v>14</v>
      </c>
      <c r="H57" s="194">
        <v>7.1428571428571425E-2</v>
      </c>
      <c r="I57" s="194">
        <v>1.2857142857142858</v>
      </c>
      <c r="J57" s="194">
        <v>1.3571428571428572</v>
      </c>
      <c r="K57" s="195">
        <v>5.7142857142857144</v>
      </c>
      <c r="L57" s="38"/>
      <c r="M57" s="196" t="s">
        <v>284</v>
      </c>
      <c r="N57" s="111"/>
      <c r="O57" s="111"/>
      <c r="P57" s="237" t="s">
        <v>204</v>
      </c>
      <c r="Q57" s="237" t="s">
        <v>382</v>
      </c>
      <c r="R57" s="237" t="s">
        <v>198</v>
      </c>
      <c r="S57" s="237" t="s">
        <v>414</v>
      </c>
      <c r="T57" s="209"/>
      <c r="U57" s="207" t="s">
        <v>205</v>
      </c>
      <c r="V57" s="38"/>
      <c r="W57" s="192"/>
      <c r="X57" s="197" t="s">
        <v>226</v>
      </c>
      <c r="Y57" s="193"/>
      <c r="Z57" s="193"/>
      <c r="AA57" s="193"/>
      <c r="AB57" s="193"/>
      <c r="AC57" s="193"/>
      <c r="AD57" s="193"/>
      <c r="AE57" s="193"/>
      <c r="AF57" s="227"/>
      <c r="AG57" s="193"/>
      <c r="AH57" s="226"/>
      <c r="AI57" s="211"/>
      <c r="AJ57" s="193"/>
      <c r="AK57" s="193"/>
      <c r="AL57" s="242"/>
      <c r="AM57" s="242"/>
      <c r="AN57" s="242"/>
      <c r="AO57" s="219"/>
      <c r="AP57" s="193"/>
      <c r="AQ57" s="200"/>
      <c r="AR57" s="24"/>
      <c r="AS57" s="24"/>
    </row>
    <row r="58" spans="1:45" ht="15" customHeight="1" x14ac:dyDescent="0.2">
      <c r="A58" s="2"/>
      <c r="B58" s="192">
        <v>2020</v>
      </c>
      <c r="C58" s="111" t="s">
        <v>66</v>
      </c>
      <c r="D58" s="193" t="s">
        <v>95</v>
      </c>
      <c r="E58" s="111"/>
      <c r="F58" s="111">
        <v>36</v>
      </c>
      <c r="G58" s="111">
        <v>19</v>
      </c>
      <c r="H58" s="194">
        <f>PRODUCT((F23+G23)/E23)</f>
        <v>0.36842105263157893</v>
      </c>
      <c r="I58" s="194">
        <f>PRODUCT(H23/E23)</f>
        <v>0.94736842105263153</v>
      </c>
      <c r="J58" s="194">
        <f>PRODUCT(F23+G23+H23)/E23</f>
        <v>1.3157894736842106</v>
      </c>
      <c r="K58" s="195">
        <f>PRODUCT(I23/E23)</f>
        <v>4.2631578947368425</v>
      </c>
      <c r="L58" s="38"/>
      <c r="M58" s="196" t="s">
        <v>455</v>
      </c>
      <c r="N58" s="111"/>
      <c r="O58" s="111"/>
      <c r="P58" s="113" t="s">
        <v>260</v>
      </c>
      <c r="Q58" s="113" t="s">
        <v>456</v>
      </c>
      <c r="R58" s="238" t="s">
        <v>453</v>
      </c>
      <c r="S58" s="238" t="s">
        <v>317</v>
      </c>
      <c r="T58" s="238"/>
      <c r="U58" s="239" t="s">
        <v>454</v>
      </c>
      <c r="V58" s="38"/>
      <c r="W58" s="192"/>
      <c r="X58" s="197"/>
      <c r="Y58" s="193"/>
      <c r="Z58" s="193"/>
      <c r="AA58" s="193"/>
      <c r="AB58" s="193"/>
      <c r="AC58" s="193"/>
      <c r="AD58" s="193"/>
      <c r="AE58" s="193"/>
      <c r="AF58" s="227"/>
      <c r="AG58" s="193"/>
      <c r="AH58" s="226"/>
      <c r="AI58" s="244"/>
      <c r="AJ58" s="193"/>
      <c r="AK58" s="193"/>
      <c r="AL58" s="193"/>
      <c r="AM58" s="219"/>
      <c r="AN58" s="219"/>
      <c r="AO58" s="219"/>
      <c r="AP58" s="193"/>
      <c r="AQ58" s="200"/>
      <c r="AR58" s="24"/>
      <c r="AS58" s="24"/>
    </row>
    <row r="59" spans="1:45" ht="15" customHeight="1" x14ac:dyDescent="0.2">
      <c r="A59" s="2"/>
      <c r="B59" s="192"/>
      <c r="C59" s="111"/>
      <c r="D59" s="193"/>
      <c r="E59" s="111"/>
      <c r="F59" s="111"/>
      <c r="G59" s="111"/>
      <c r="H59" s="194"/>
      <c r="I59" s="194"/>
      <c r="J59" s="194"/>
      <c r="K59" s="195"/>
      <c r="L59" s="38"/>
      <c r="M59" s="196"/>
      <c r="N59" s="111"/>
      <c r="O59" s="111"/>
      <c r="P59" s="111"/>
      <c r="Q59" s="111"/>
      <c r="R59" s="194"/>
      <c r="S59" s="194"/>
      <c r="T59" s="194"/>
      <c r="U59" s="195"/>
      <c r="V59" s="38"/>
      <c r="W59" s="192"/>
      <c r="X59" s="197"/>
      <c r="Y59" s="193"/>
      <c r="Z59" s="193"/>
      <c r="AA59" s="193"/>
      <c r="AB59" s="193"/>
      <c r="AC59" s="193"/>
      <c r="AD59" s="193"/>
      <c r="AE59" s="193"/>
      <c r="AF59" s="227"/>
      <c r="AG59" s="193"/>
      <c r="AH59" s="226"/>
      <c r="AI59" s="243" t="s">
        <v>436</v>
      </c>
      <c r="AJ59" s="189"/>
      <c r="AK59" s="189"/>
      <c r="AL59" s="241" t="s">
        <v>433</v>
      </c>
      <c r="AM59" s="241" t="s">
        <v>434</v>
      </c>
      <c r="AN59" s="241" t="s">
        <v>435</v>
      </c>
      <c r="AO59" s="241"/>
      <c r="AP59" s="63"/>
      <c r="AQ59" s="97"/>
      <c r="AR59" s="24"/>
      <c r="AS59" s="24"/>
    </row>
    <row r="60" spans="1:45" ht="15" customHeight="1" x14ac:dyDescent="0.2">
      <c r="A60" s="2"/>
      <c r="B60" s="188" t="s">
        <v>440</v>
      </c>
      <c r="C60" s="62"/>
      <c r="D60" s="63"/>
      <c r="E60" s="62"/>
      <c r="F60" s="62"/>
      <c r="G60" s="62"/>
      <c r="H60" s="246"/>
      <c r="I60" s="246"/>
      <c r="J60" s="246"/>
      <c r="K60" s="247"/>
      <c r="L60" s="38"/>
      <c r="M60" s="188" t="s">
        <v>442</v>
      </c>
      <c r="N60" s="62"/>
      <c r="O60" s="63"/>
      <c r="P60" s="62"/>
      <c r="Q60" s="62"/>
      <c r="R60" s="62"/>
      <c r="S60" s="246"/>
      <c r="T60" s="246"/>
      <c r="U60" s="247"/>
      <c r="V60" s="38"/>
      <c r="W60" s="192"/>
      <c r="X60" s="197"/>
      <c r="Y60" s="193"/>
      <c r="Z60" s="193"/>
      <c r="AA60" s="193"/>
      <c r="AB60" s="193"/>
      <c r="AC60" s="193"/>
      <c r="AD60" s="193"/>
      <c r="AE60" s="193"/>
      <c r="AF60" s="227"/>
      <c r="AG60" s="193"/>
      <c r="AH60" s="226"/>
      <c r="AI60" s="193" t="s">
        <v>437</v>
      </c>
      <c r="AJ60" s="193"/>
      <c r="AK60" s="193"/>
      <c r="AL60" s="242">
        <f>PRODUCT(AN40)</f>
        <v>1.1554054054054055</v>
      </c>
      <c r="AM60" s="242">
        <f>PRODUCT(AN72)</f>
        <v>0.9</v>
      </c>
      <c r="AN60" s="242">
        <f>PRODUCT(AL60-AM60)</f>
        <v>0.25540540540540546</v>
      </c>
      <c r="AO60" s="219"/>
      <c r="AP60" s="193"/>
      <c r="AQ60" s="200"/>
      <c r="AR60" s="24"/>
      <c r="AS60" s="24"/>
    </row>
    <row r="61" spans="1:45" ht="15" customHeight="1" x14ac:dyDescent="0.2">
      <c r="A61" s="2"/>
      <c r="B61" s="196">
        <v>5648</v>
      </c>
      <c r="C61" s="233" t="s">
        <v>450</v>
      </c>
      <c r="D61" s="193"/>
      <c r="E61" s="111"/>
      <c r="F61" s="111"/>
      <c r="G61" s="111"/>
      <c r="H61" s="194"/>
      <c r="I61" s="194"/>
      <c r="J61" s="194"/>
      <c r="K61" s="195"/>
      <c r="L61" s="38"/>
      <c r="M61" s="196">
        <v>5648</v>
      </c>
      <c r="N61" s="233" t="s">
        <v>450</v>
      </c>
      <c r="O61" s="111"/>
      <c r="P61" s="111"/>
      <c r="Q61" s="111"/>
      <c r="R61" s="111"/>
      <c r="S61" s="111"/>
      <c r="T61" s="194"/>
      <c r="U61" s="195"/>
      <c r="V61" s="38"/>
      <c r="W61" s="192"/>
      <c r="X61" s="197"/>
      <c r="Y61" s="193"/>
      <c r="Z61" s="193"/>
      <c r="AA61" s="193"/>
      <c r="AB61" s="193"/>
      <c r="AC61" s="193"/>
      <c r="AD61" s="193"/>
      <c r="AE61" s="193"/>
      <c r="AF61" s="227"/>
      <c r="AG61" s="193"/>
      <c r="AH61" s="226"/>
      <c r="AI61" s="193" t="s">
        <v>438</v>
      </c>
      <c r="AJ61" s="193"/>
      <c r="AK61" s="193"/>
      <c r="AL61" s="242">
        <f>PRODUCT(AN43)</f>
        <v>0.98701298701298701</v>
      </c>
      <c r="AM61" s="242">
        <f>PRODUCT(AN75)</f>
        <v>0.9</v>
      </c>
      <c r="AN61" s="242">
        <f t="shared" ref="AN61:AN63" si="6">PRODUCT(AL61-AM61)</f>
        <v>8.7012987012986986E-2</v>
      </c>
      <c r="AO61" s="219"/>
      <c r="AP61" s="193"/>
      <c r="AQ61" s="200"/>
      <c r="AR61" s="24"/>
      <c r="AS61" s="24"/>
    </row>
    <row r="62" spans="1:45" ht="15" customHeight="1" x14ac:dyDescent="0.2">
      <c r="A62" s="2"/>
      <c r="B62" s="192"/>
      <c r="C62" s="111"/>
      <c r="D62" s="193"/>
      <c r="E62" s="111"/>
      <c r="F62" s="111"/>
      <c r="G62" s="111"/>
      <c r="H62" s="194"/>
      <c r="I62" s="194"/>
      <c r="J62" s="194"/>
      <c r="K62" s="195"/>
      <c r="L62" s="38"/>
      <c r="M62" s="196">
        <v>5615</v>
      </c>
      <c r="N62" s="233" t="s">
        <v>449</v>
      </c>
      <c r="O62" s="111"/>
      <c r="P62" s="111"/>
      <c r="Q62" s="111"/>
      <c r="R62" s="111"/>
      <c r="S62" s="111"/>
      <c r="T62" s="194"/>
      <c r="U62" s="195"/>
      <c r="V62" s="38"/>
      <c r="W62" s="192"/>
      <c r="X62" s="197"/>
      <c r="Y62" s="193"/>
      <c r="Z62" s="193"/>
      <c r="AA62" s="193"/>
      <c r="AB62" s="193"/>
      <c r="AC62" s="193"/>
      <c r="AD62" s="193"/>
      <c r="AE62" s="193"/>
      <c r="AF62" s="227"/>
      <c r="AG62" s="193"/>
      <c r="AH62" s="226"/>
      <c r="AI62" s="193" t="s">
        <v>439</v>
      </c>
      <c r="AJ62" s="193"/>
      <c r="AK62" s="193"/>
      <c r="AL62" s="242">
        <f>PRODUCT(AN46)</f>
        <v>0.1</v>
      </c>
      <c r="AM62" s="242">
        <f>PRODUCT(AN78)</f>
        <v>0</v>
      </c>
      <c r="AN62" s="242">
        <f t="shared" si="6"/>
        <v>0.1</v>
      </c>
      <c r="AO62" s="219"/>
      <c r="AP62" s="193"/>
      <c r="AQ62" s="200"/>
      <c r="AR62" s="24"/>
      <c r="AS62" s="24"/>
    </row>
    <row r="63" spans="1:45" ht="15" customHeight="1" x14ac:dyDescent="0.2">
      <c r="A63" s="2"/>
      <c r="B63" s="188" t="s">
        <v>441</v>
      </c>
      <c r="C63" s="62"/>
      <c r="D63" s="63"/>
      <c r="E63" s="62"/>
      <c r="F63" s="62"/>
      <c r="G63" s="62"/>
      <c r="H63" s="246"/>
      <c r="I63" s="246"/>
      <c r="J63" s="246"/>
      <c r="K63" s="247"/>
      <c r="L63" s="38"/>
      <c r="M63" s="196">
        <v>5216</v>
      </c>
      <c r="N63" s="233" t="s">
        <v>448</v>
      </c>
      <c r="O63" s="111"/>
      <c r="P63" s="111"/>
      <c r="Q63" s="111"/>
      <c r="R63" s="111"/>
      <c r="S63" s="111"/>
      <c r="T63" s="194"/>
      <c r="U63" s="195"/>
      <c r="V63" s="38"/>
      <c r="W63" s="192"/>
      <c r="X63" s="197"/>
      <c r="Y63" s="193"/>
      <c r="Z63" s="193"/>
      <c r="AA63" s="193"/>
      <c r="AB63" s="193"/>
      <c r="AC63" s="193"/>
      <c r="AD63" s="193"/>
      <c r="AE63" s="193"/>
      <c r="AF63" s="227"/>
      <c r="AG63" s="193"/>
      <c r="AH63" s="226"/>
      <c r="AI63" s="211" t="s">
        <v>7</v>
      </c>
      <c r="AJ63" s="193"/>
      <c r="AK63" s="193"/>
      <c r="AL63" s="242">
        <f>PRODUCT(AN49)</f>
        <v>1.0939947780678851</v>
      </c>
      <c r="AM63" s="242">
        <f>PRODUCT(AN81)</f>
        <v>0.9</v>
      </c>
      <c r="AN63" s="242">
        <f t="shared" si="6"/>
        <v>0.19399477806788512</v>
      </c>
      <c r="AO63" s="219"/>
      <c r="AP63" s="193"/>
      <c r="AQ63" s="200"/>
      <c r="AR63" s="24"/>
      <c r="AS63" s="24"/>
    </row>
    <row r="64" spans="1:45" ht="15" customHeight="1" x14ac:dyDescent="0.2">
      <c r="A64" s="2"/>
      <c r="B64" s="196">
        <v>5216</v>
      </c>
      <c r="C64" s="233" t="s">
        <v>448</v>
      </c>
      <c r="D64" s="193"/>
      <c r="E64" s="111"/>
      <c r="F64" s="111"/>
      <c r="G64" s="111"/>
      <c r="H64" s="194"/>
      <c r="I64" s="194"/>
      <c r="J64" s="194"/>
      <c r="K64" s="195"/>
      <c r="L64" s="38"/>
      <c r="M64" s="196">
        <v>5118</v>
      </c>
      <c r="N64" s="233" t="s">
        <v>447</v>
      </c>
      <c r="O64" s="111"/>
      <c r="P64" s="111"/>
      <c r="Q64" s="111"/>
      <c r="R64" s="194"/>
      <c r="S64" s="194"/>
      <c r="T64" s="194"/>
      <c r="U64" s="195"/>
      <c r="V64" s="38"/>
      <c r="W64" s="192"/>
      <c r="X64" s="197"/>
      <c r="Y64" s="193"/>
      <c r="Z64" s="193"/>
      <c r="AA64" s="193"/>
      <c r="AB64" s="193"/>
      <c r="AC64" s="193"/>
      <c r="AD64" s="193"/>
      <c r="AE64" s="193"/>
      <c r="AF64" s="227"/>
      <c r="AG64" s="193"/>
      <c r="AH64" s="226"/>
      <c r="AI64" s="211"/>
      <c r="AJ64" s="193"/>
      <c r="AK64" s="193"/>
      <c r="AL64" s="242"/>
      <c r="AM64" s="242"/>
      <c r="AN64" s="242"/>
      <c r="AO64" s="219"/>
      <c r="AP64" s="193"/>
      <c r="AQ64" s="200"/>
      <c r="AR64" s="24"/>
      <c r="AS64" s="24"/>
    </row>
    <row r="65" spans="1:45" ht="15" customHeight="1" x14ac:dyDescent="0.2">
      <c r="A65" s="2"/>
      <c r="B65" s="196"/>
      <c r="C65" s="193"/>
      <c r="D65" s="193"/>
      <c r="E65" s="111"/>
      <c r="F65" s="111"/>
      <c r="G65" s="111"/>
      <c r="H65" s="194"/>
      <c r="I65" s="194"/>
      <c r="J65" s="194"/>
      <c r="K65" s="195"/>
      <c r="L65" s="38"/>
      <c r="M65" s="196"/>
      <c r="N65" s="193"/>
      <c r="O65" s="111"/>
      <c r="P65" s="111"/>
      <c r="Q65" s="111"/>
      <c r="R65" s="194"/>
      <c r="S65" s="194"/>
      <c r="T65" s="194"/>
      <c r="U65" s="195"/>
      <c r="V65" s="38"/>
      <c r="W65" s="192"/>
      <c r="X65" s="197"/>
      <c r="Y65" s="193"/>
      <c r="Z65" s="193"/>
      <c r="AA65" s="193"/>
      <c r="AB65" s="193"/>
      <c r="AC65" s="193"/>
      <c r="AD65" s="193"/>
      <c r="AE65" s="193"/>
      <c r="AF65" s="227"/>
      <c r="AG65" s="193"/>
      <c r="AH65" s="226"/>
      <c r="AI65" s="211"/>
      <c r="AJ65" s="193"/>
      <c r="AK65" s="193"/>
      <c r="AL65" s="242"/>
      <c r="AM65" s="242"/>
      <c r="AN65" s="242"/>
      <c r="AO65" s="219"/>
      <c r="AP65" s="193"/>
      <c r="AQ65" s="200"/>
      <c r="AR65" s="24"/>
      <c r="AS65" s="24"/>
    </row>
    <row r="66" spans="1:45" ht="15" customHeight="1" x14ac:dyDescent="0.2">
      <c r="A66" s="2"/>
      <c r="B66" s="249" t="s">
        <v>444</v>
      </c>
      <c r="C66" s="189" t="s">
        <v>445</v>
      </c>
      <c r="D66" s="189"/>
      <c r="E66" s="62" t="s">
        <v>3</v>
      </c>
      <c r="F66" s="62"/>
      <c r="G66" s="62" t="s">
        <v>446</v>
      </c>
      <c r="H66" s="246"/>
      <c r="I66" s="252" t="s">
        <v>451</v>
      </c>
      <c r="J66" s="246"/>
      <c r="K66" s="247"/>
      <c r="L66" s="38"/>
      <c r="M66" s="196"/>
      <c r="N66" s="193"/>
      <c r="O66" s="111"/>
      <c r="P66" s="111"/>
      <c r="Q66" s="111"/>
      <c r="R66" s="194"/>
      <c r="S66" s="194"/>
      <c r="T66" s="194"/>
      <c r="U66" s="195"/>
      <c r="V66" s="38"/>
      <c r="W66" s="192"/>
      <c r="X66" s="197"/>
      <c r="Y66" s="193"/>
      <c r="Z66" s="193"/>
      <c r="AA66" s="193"/>
      <c r="AB66" s="193"/>
      <c r="AC66" s="193"/>
      <c r="AD66" s="193"/>
      <c r="AE66" s="193"/>
      <c r="AF66" s="227"/>
      <c r="AG66" s="193"/>
      <c r="AH66" s="226"/>
      <c r="AI66" s="211"/>
      <c r="AJ66" s="193"/>
      <c r="AK66" s="193"/>
      <c r="AL66" s="242"/>
      <c r="AM66" s="242"/>
      <c r="AN66" s="242"/>
      <c r="AO66" s="219"/>
      <c r="AP66" s="193"/>
      <c r="AQ66" s="200"/>
      <c r="AR66" s="24"/>
      <c r="AS66" s="24"/>
    </row>
    <row r="67" spans="1:45" ht="15" customHeight="1" x14ac:dyDescent="0.2">
      <c r="A67" s="2"/>
      <c r="B67" s="250"/>
      <c r="C67" s="251" t="s">
        <v>466</v>
      </c>
      <c r="D67" s="111"/>
      <c r="E67" s="111">
        <v>503</v>
      </c>
      <c r="F67" s="111"/>
      <c r="G67" s="111">
        <v>1703</v>
      </c>
      <c r="H67" s="111"/>
      <c r="I67" s="194"/>
      <c r="J67" s="194"/>
      <c r="K67" s="195"/>
      <c r="L67" s="38"/>
      <c r="M67" s="196"/>
      <c r="N67" s="193"/>
      <c r="O67" s="111"/>
      <c r="P67" s="111"/>
      <c r="Q67" s="111"/>
      <c r="R67" s="194"/>
      <c r="S67" s="194"/>
      <c r="T67" s="194"/>
      <c r="U67" s="195"/>
      <c r="V67" s="38"/>
      <c r="W67" s="192"/>
      <c r="X67" s="197"/>
      <c r="Y67" s="193"/>
      <c r="Z67" s="193"/>
      <c r="AA67" s="193"/>
      <c r="AB67" s="193"/>
      <c r="AC67" s="193"/>
      <c r="AD67" s="193"/>
      <c r="AE67" s="193"/>
      <c r="AF67" s="227"/>
      <c r="AG67" s="193"/>
      <c r="AH67" s="226"/>
      <c r="AI67" s="211"/>
      <c r="AJ67" s="193"/>
      <c r="AK67" s="193"/>
      <c r="AL67" s="242"/>
      <c r="AM67" s="242"/>
      <c r="AN67" s="242"/>
      <c r="AO67" s="219"/>
      <c r="AP67" s="193"/>
      <c r="AQ67" s="200"/>
      <c r="AR67" s="24"/>
      <c r="AS67" s="24"/>
    </row>
    <row r="68" spans="1:45" s="9" customFormat="1" ht="15" customHeight="1" x14ac:dyDescent="0.25">
      <c r="A68" s="23"/>
      <c r="B68" s="202"/>
      <c r="C68" s="203"/>
      <c r="D68" s="203"/>
      <c r="E68" s="203"/>
      <c r="F68" s="203"/>
      <c r="G68" s="203"/>
      <c r="H68" s="204"/>
      <c r="I68" s="204"/>
      <c r="J68" s="204"/>
      <c r="K68" s="205"/>
      <c r="L68" s="38"/>
      <c r="M68" s="202"/>
      <c r="N68" s="203"/>
      <c r="O68" s="203"/>
      <c r="P68" s="203"/>
      <c r="Q68" s="203"/>
      <c r="R68" s="203"/>
      <c r="S68" s="203"/>
      <c r="T68" s="203"/>
      <c r="U68" s="205"/>
      <c r="V68" s="38"/>
      <c r="W68" s="202"/>
      <c r="X68" s="203"/>
      <c r="Y68" s="203"/>
      <c r="Z68" s="203"/>
      <c r="AA68" s="203"/>
      <c r="AB68" s="203"/>
      <c r="AC68" s="203"/>
      <c r="AD68" s="203"/>
      <c r="AE68" s="203"/>
      <c r="AF68" s="204"/>
      <c r="AG68" s="204"/>
      <c r="AH68" s="205"/>
      <c r="AI68" s="245"/>
      <c r="AJ68" s="203"/>
      <c r="AK68" s="203"/>
      <c r="AL68" s="203"/>
      <c r="AM68" s="221"/>
      <c r="AN68" s="221"/>
      <c r="AO68" s="221"/>
      <c r="AP68" s="203"/>
      <c r="AQ68" s="212"/>
      <c r="AR68" s="35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228"/>
      <c r="AG69" s="229"/>
      <c r="AH69" s="229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9"/>
    </row>
    <row r="70" spans="1:45" ht="15" customHeight="1" x14ac:dyDescent="0.2">
      <c r="A70" s="2"/>
      <c r="B70" s="188" t="s">
        <v>335</v>
      </c>
      <c r="C70" s="62"/>
      <c r="D70" s="62"/>
      <c r="E70" s="62"/>
      <c r="F70" s="62" t="s">
        <v>230</v>
      </c>
      <c r="G70" s="62" t="s">
        <v>3</v>
      </c>
      <c r="H70" s="62" t="s">
        <v>5</v>
      </c>
      <c r="I70" s="62" t="s">
        <v>6</v>
      </c>
      <c r="J70" s="62" t="s">
        <v>222</v>
      </c>
      <c r="K70" s="190" t="s">
        <v>16</v>
      </c>
      <c r="L70" s="35"/>
      <c r="M70" s="191" t="s">
        <v>339</v>
      </c>
      <c r="N70" s="63"/>
      <c r="O70" s="63"/>
      <c r="P70" s="62" t="s">
        <v>3</v>
      </c>
      <c r="Q70" s="62" t="s">
        <v>5</v>
      </c>
      <c r="R70" s="62" t="s">
        <v>6</v>
      </c>
      <c r="S70" s="62" t="s">
        <v>222</v>
      </c>
      <c r="T70" s="63"/>
      <c r="U70" s="190" t="s">
        <v>16</v>
      </c>
      <c r="V70" s="35"/>
      <c r="W70" s="191" t="s">
        <v>345</v>
      </c>
      <c r="X70" s="63"/>
      <c r="Y70" s="63"/>
      <c r="Z70" s="63"/>
      <c r="AA70" s="63"/>
      <c r="AB70" s="63"/>
      <c r="AC70" s="63"/>
      <c r="AD70" s="63"/>
      <c r="AE70" s="63"/>
      <c r="AF70" s="230"/>
      <c r="AG70" s="230"/>
      <c r="AH70" s="231"/>
      <c r="AI70" s="223" t="s">
        <v>430</v>
      </c>
      <c r="AJ70" s="189"/>
      <c r="AK70" s="189"/>
      <c r="AL70" s="241" t="s">
        <v>3</v>
      </c>
      <c r="AM70" s="241" t="s">
        <v>5</v>
      </c>
      <c r="AN70" s="241" t="s">
        <v>6</v>
      </c>
      <c r="AO70" s="63"/>
      <c r="AP70" s="62" t="s">
        <v>443</v>
      </c>
      <c r="AQ70" s="97"/>
      <c r="AR70" s="24"/>
      <c r="AS70" s="24"/>
    </row>
    <row r="71" spans="1:45" ht="15" customHeight="1" x14ac:dyDescent="0.2">
      <c r="A71" s="2"/>
      <c r="B71" s="192">
        <v>2001</v>
      </c>
      <c r="C71" s="111" t="s">
        <v>212</v>
      </c>
      <c r="D71" s="193" t="s">
        <v>144</v>
      </c>
      <c r="E71" s="111"/>
      <c r="F71" s="111">
        <v>17</v>
      </c>
      <c r="G71" s="111"/>
      <c r="H71" s="194"/>
      <c r="I71" s="194"/>
      <c r="J71" s="194"/>
      <c r="K71" s="195"/>
      <c r="L71" s="38"/>
      <c r="M71" s="196" t="s">
        <v>232</v>
      </c>
      <c r="N71" s="111"/>
      <c r="O71" s="111">
        <v>20</v>
      </c>
      <c r="P71" s="111"/>
      <c r="Q71" s="111"/>
      <c r="R71" s="111"/>
      <c r="S71" s="111"/>
      <c r="T71" s="209"/>
      <c r="U71" s="207"/>
      <c r="V71" s="38"/>
      <c r="W71" s="196" t="s">
        <v>223</v>
      </c>
      <c r="X71" s="197"/>
      <c r="Y71" s="193"/>
      <c r="Z71" s="193"/>
      <c r="AA71" s="193"/>
      <c r="AB71" s="193"/>
      <c r="AC71" s="193"/>
      <c r="AD71" s="193"/>
      <c r="AE71" s="193"/>
      <c r="AF71" s="227"/>
      <c r="AG71" s="209"/>
      <c r="AH71" s="210"/>
      <c r="AI71" s="193" t="s">
        <v>437</v>
      </c>
      <c r="AJ71" s="193"/>
      <c r="AK71" s="193"/>
      <c r="AL71" s="219">
        <v>90</v>
      </c>
      <c r="AM71" s="219">
        <v>13</v>
      </c>
      <c r="AN71" s="219">
        <v>81</v>
      </c>
      <c r="AO71" s="193"/>
      <c r="AP71" s="248">
        <f>PRODUCT(AL71/AL80)</f>
        <v>0.75</v>
      </c>
      <c r="AQ71" s="200"/>
      <c r="AR71" s="24"/>
      <c r="AS71" s="24"/>
    </row>
    <row r="72" spans="1:45" ht="15" customHeight="1" x14ac:dyDescent="0.2">
      <c r="A72" s="2"/>
      <c r="B72" s="192">
        <v>2002</v>
      </c>
      <c r="C72" s="111"/>
      <c r="D72" s="193"/>
      <c r="E72" s="111"/>
      <c r="F72" s="111">
        <v>18</v>
      </c>
      <c r="G72" s="193"/>
      <c r="H72" s="111"/>
      <c r="I72" s="194"/>
      <c r="J72" s="111"/>
      <c r="K72" s="195"/>
      <c r="L72" s="38"/>
      <c r="M72" s="196" t="s">
        <v>234</v>
      </c>
      <c r="N72" s="111"/>
      <c r="O72" s="111">
        <v>20</v>
      </c>
      <c r="P72" s="111"/>
      <c r="Q72" s="111"/>
      <c r="R72" s="111"/>
      <c r="S72" s="111"/>
      <c r="T72" s="209"/>
      <c r="U72" s="207"/>
      <c r="V72" s="38"/>
      <c r="W72" s="198" t="s">
        <v>229</v>
      </c>
      <c r="X72" s="197"/>
      <c r="Y72" s="197" t="s">
        <v>292</v>
      </c>
      <c r="Z72" s="193"/>
      <c r="AA72" s="193"/>
      <c r="AB72" s="193"/>
      <c r="AC72" s="193"/>
      <c r="AD72" s="193"/>
      <c r="AE72" s="193"/>
      <c r="AF72" s="193"/>
      <c r="AG72" s="193" t="s">
        <v>293</v>
      </c>
      <c r="AH72" s="200"/>
      <c r="AI72" s="193" t="s">
        <v>431</v>
      </c>
      <c r="AJ72" s="193"/>
      <c r="AK72" s="193"/>
      <c r="AL72" s="219"/>
      <c r="AM72" s="242">
        <f>PRODUCT(AM71/AL71)</f>
        <v>0.14444444444444443</v>
      </c>
      <c r="AN72" s="242">
        <f>PRODUCT(AN71/AL71)</f>
        <v>0.9</v>
      </c>
      <c r="AO72" s="193"/>
      <c r="AP72" s="193"/>
      <c r="AQ72" s="200"/>
      <c r="AR72" s="24"/>
      <c r="AS72" s="24"/>
    </row>
    <row r="73" spans="1:45" ht="15" customHeight="1" x14ac:dyDescent="0.2">
      <c r="A73" s="2"/>
      <c r="B73" s="192">
        <v>2003</v>
      </c>
      <c r="C73" s="111"/>
      <c r="D73" s="193"/>
      <c r="E73" s="111"/>
      <c r="F73" s="111">
        <v>19</v>
      </c>
      <c r="G73" s="193"/>
      <c r="H73" s="111"/>
      <c r="I73" s="194"/>
      <c r="J73" s="111"/>
      <c r="K73" s="195"/>
      <c r="L73" s="38"/>
      <c r="M73" s="196" t="s">
        <v>236</v>
      </c>
      <c r="N73" s="111"/>
      <c r="O73" s="111">
        <v>21</v>
      </c>
      <c r="P73" s="111"/>
      <c r="Q73" s="111"/>
      <c r="R73" s="111"/>
      <c r="S73" s="111"/>
      <c r="T73" s="194"/>
      <c r="U73" s="207"/>
      <c r="V73" s="38"/>
      <c r="W73" s="192"/>
      <c r="X73" s="197"/>
      <c r="Y73" s="197"/>
      <c r="Z73" s="193"/>
      <c r="AA73" s="193"/>
      <c r="AB73" s="193"/>
      <c r="AC73" s="193"/>
      <c r="AD73" s="193"/>
      <c r="AE73" s="193"/>
      <c r="AF73" s="227"/>
      <c r="AG73" s="193"/>
      <c r="AH73" s="210"/>
      <c r="AI73" s="193"/>
      <c r="AJ73" s="193"/>
      <c r="AK73" s="193"/>
      <c r="AL73" s="219"/>
      <c r="AM73" s="219"/>
      <c r="AN73" s="219"/>
      <c r="AO73" s="193"/>
      <c r="AP73" s="193"/>
      <c r="AQ73" s="200"/>
      <c r="AR73" s="24"/>
      <c r="AS73" s="24"/>
    </row>
    <row r="74" spans="1:45" ht="15" customHeight="1" x14ac:dyDescent="0.2">
      <c r="A74" s="2"/>
      <c r="B74" s="192">
        <v>2004</v>
      </c>
      <c r="C74" s="111"/>
      <c r="D74" s="193"/>
      <c r="E74" s="111"/>
      <c r="F74" s="111">
        <v>20</v>
      </c>
      <c r="G74" s="193"/>
      <c r="H74" s="111"/>
      <c r="I74" s="194"/>
      <c r="J74" s="111"/>
      <c r="K74" s="195"/>
      <c r="L74" s="38"/>
      <c r="M74" s="196" t="s">
        <v>238</v>
      </c>
      <c r="N74" s="111"/>
      <c r="O74" s="111"/>
      <c r="P74" s="111"/>
      <c r="Q74" s="111"/>
      <c r="R74" s="111"/>
      <c r="S74" s="111"/>
      <c r="T74" s="194"/>
      <c r="U74" s="207"/>
      <c r="V74" s="38"/>
      <c r="W74" s="198" t="s">
        <v>227</v>
      </c>
      <c r="X74" s="197"/>
      <c r="Y74" s="197"/>
      <c r="Z74" s="193"/>
      <c r="AA74" s="193"/>
      <c r="AB74" s="193"/>
      <c r="AC74" s="193"/>
      <c r="AD74" s="193"/>
      <c r="AE74" s="197"/>
      <c r="AF74" s="227"/>
      <c r="AG74" s="197"/>
      <c r="AH74" s="226"/>
      <c r="AI74" s="193" t="s">
        <v>438</v>
      </c>
      <c r="AJ74" s="193"/>
      <c r="AK74" s="193"/>
      <c r="AL74" s="219">
        <v>30</v>
      </c>
      <c r="AM74" s="219">
        <v>3</v>
      </c>
      <c r="AN74" s="219">
        <v>27</v>
      </c>
      <c r="AO74" s="193"/>
      <c r="AP74" s="248">
        <f>PRODUCT(AL74/AL80)</f>
        <v>0.25</v>
      </c>
      <c r="AQ74" s="200"/>
      <c r="AR74" s="24"/>
      <c r="AS74" s="24"/>
    </row>
    <row r="75" spans="1:45" ht="15" customHeight="1" x14ac:dyDescent="0.2">
      <c r="A75" s="2"/>
      <c r="B75" s="192">
        <v>2005</v>
      </c>
      <c r="C75" s="111"/>
      <c r="D75" s="193"/>
      <c r="E75" s="111"/>
      <c r="F75" s="111">
        <v>21</v>
      </c>
      <c r="G75" s="193"/>
      <c r="H75" s="111"/>
      <c r="I75" s="194"/>
      <c r="J75" s="111"/>
      <c r="K75" s="195"/>
      <c r="L75" s="38"/>
      <c r="M75" s="196" t="s">
        <v>240</v>
      </c>
      <c r="N75" s="111"/>
      <c r="O75" s="111"/>
      <c r="P75" s="111"/>
      <c r="Q75" s="111"/>
      <c r="R75" s="111"/>
      <c r="S75" s="111"/>
      <c r="T75" s="194"/>
      <c r="U75" s="207"/>
      <c r="V75" s="38"/>
      <c r="W75" s="198" t="s">
        <v>229</v>
      </c>
      <c r="X75" s="197"/>
      <c r="Y75" s="197" t="s">
        <v>295</v>
      </c>
      <c r="Z75" s="193"/>
      <c r="AA75" s="193"/>
      <c r="AB75" s="193"/>
      <c r="AC75" s="193"/>
      <c r="AD75" s="193"/>
      <c r="AE75" s="197"/>
      <c r="AF75" s="227"/>
      <c r="AG75" s="193" t="s">
        <v>294</v>
      </c>
      <c r="AH75" s="195">
        <f>PRODUCT(100/106)</f>
        <v>0.94339622641509435</v>
      </c>
      <c r="AI75" s="193" t="s">
        <v>431</v>
      </c>
      <c r="AJ75" s="193"/>
      <c r="AK75" s="193"/>
      <c r="AL75" s="219"/>
      <c r="AM75" s="242">
        <f>PRODUCT(AM74/AL74)</f>
        <v>0.1</v>
      </c>
      <c r="AN75" s="242">
        <f>PRODUCT(AN74/AL74)</f>
        <v>0.9</v>
      </c>
      <c r="AO75" s="193"/>
      <c r="AP75" s="193"/>
      <c r="AQ75" s="200"/>
      <c r="AR75" s="24"/>
      <c r="AS75" s="24"/>
    </row>
    <row r="76" spans="1:45" ht="15" customHeight="1" x14ac:dyDescent="0.2">
      <c r="A76" s="2"/>
      <c r="B76" s="192">
        <v>2006</v>
      </c>
      <c r="C76" s="111" t="s">
        <v>214</v>
      </c>
      <c r="D76" s="193" t="s">
        <v>80</v>
      </c>
      <c r="E76" s="111"/>
      <c r="F76" s="111">
        <v>22</v>
      </c>
      <c r="G76" s="111">
        <v>7</v>
      </c>
      <c r="H76" s="194">
        <v>0</v>
      </c>
      <c r="I76" s="194">
        <v>1.2857142857142858</v>
      </c>
      <c r="J76" s="194">
        <v>1.2857142857142858</v>
      </c>
      <c r="K76" s="195">
        <v>3.5714285714285716</v>
      </c>
      <c r="L76" s="38"/>
      <c r="M76" s="196" t="s">
        <v>242</v>
      </c>
      <c r="N76" s="111"/>
      <c r="O76" s="111"/>
      <c r="P76" s="111" t="s">
        <v>296</v>
      </c>
      <c r="Q76" s="194"/>
      <c r="R76" s="111" t="s">
        <v>316</v>
      </c>
      <c r="S76" s="111" t="s">
        <v>322</v>
      </c>
      <c r="T76" s="194"/>
      <c r="U76" s="207" t="s">
        <v>329</v>
      </c>
      <c r="V76" s="38"/>
      <c r="W76" s="192"/>
      <c r="X76" s="197"/>
      <c r="Y76" s="193"/>
      <c r="Z76" s="193"/>
      <c r="AA76" s="193"/>
      <c r="AB76" s="193"/>
      <c r="AC76" s="193"/>
      <c r="AD76" s="193"/>
      <c r="AE76" s="197"/>
      <c r="AF76" s="227"/>
      <c r="AG76" s="209"/>
      <c r="AH76" s="226"/>
      <c r="AI76" s="193"/>
      <c r="AJ76" s="193"/>
      <c r="AK76" s="193"/>
      <c r="AL76" s="219"/>
      <c r="AM76" s="219"/>
      <c r="AN76" s="219"/>
      <c r="AO76" s="193"/>
      <c r="AP76" s="193"/>
      <c r="AQ76" s="200"/>
      <c r="AR76" s="24"/>
      <c r="AS76" s="24"/>
    </row>
    <row r="77" spans="1:45" ht="15" customHeight="1" x14ac:dyDescent="0.2">
      <c r="A77" s="2"/>
      <c r="B77" s="192">
        <v>2007</v>
      </c>
      <c r="C77" s="111" t="s">
        <v>67</v>
      </c>
      <c r="D77" s="193" t="s">
        <v>80</v>
      </c>
      <c r="E77" s="111"/>
      <c r="F77" s="111">
        <v>23</v>
      </c>
      <c r="G77" s="111">
        <v>16</v>
      </c>
      <c r="H77" s="194">
        <v>0.125</v>
      </c>
      <c r="I77" s="194">
        <v>0.6875</v>
      </c>
      <c r="J77" s="194">
        <v>0.8125</v>
      </c>
      <c r="K77" s="195">
        <v>1.75</v>
      </c>
      <c r="L77" s="38"/>
      <c r="M77" s="196" t="s">
        <v>244</v>
      </c>
      <c r="N77" s="111"/>
      <c r="O77" s="111"/>
      <c r="P77" s="111" t="s">
        <v>297</v>
      </c>
      <c r="Q77" s="194" t="s">
        <v>304</v>
      </c>
      <c r="R77" s="111" t="s">
        <v>265</v>
      </c>
      <c r="S77" s="111" t="s">
        <v>245</v>
      </c>
      <c r="T77" s="194"/>
      <c r="U77" s="207" t="s">
        <v>310</v>
      </c>
      <c r="V77" s="38"/>
      <c r="W77" s="198" t="s">
        <v>340</v>
      </c>
      <c r="X77" s="197"/>
      <c r="Y77" s="193"/>
      <c r="Z77" s="193"/>
      <c r="AA77" s="193"/>
      <c r="AB77" s="193"/>
      <c r="AC77" s="193"/>
      <c r="AD77" s="193"/>
      <c r="AE77" s="197"/>
      <c r="AF77" s="227"/>
      <c r="AG77" s="209"/>
      <c r="AH77" s="226"/>
      <c r="AI77" s="193" t="s">
        <v>439</v>
      </c>
      <c r="AJ77" s="193"/>
      <c r="AK77" s="193"/>
      <c r="AL77" s="219">
        <v>0</v>
      </c>
      <c r="AM77" s="219">
        <v>0</v>
      </c>
      <c r="AN77" s="219">
        <v>0</v>
      </c>
      <c r="AO77" s="193"/>
      <c r="AP77" s="248">
        <f>PRODUCT(AL77/AL80)</f>
        <v>0</v>
      </c>
      <c r="AQ77" s="200"/>
      <c r="AR77" s="24"/>
      <c r="AS77" s="24"/>
    </row>
    <row r="78" spans="1:45" ht="15" customHeight="1" x14ac:dyDescent="0.2">
      <c r="A78" s="2"/>
      <c r="B78" s="192">
        <v>2008</v>
      </c>
      <c r="C78" s="111" t="s">
        <v>214</v>
      </c>
      <c r="D78" s="193" t="s">
        <v>80</v>
      </c>
      <c r="E78" s="111"/>
      <c r="F78" s="111">
        <v>24</v>
      </c>
      <c r="G78" s="201">
        <v>7</v>
      </c>
      <c r="H78" s="194">
        <v>0.14285714285714285</v>
      </c>
      <c r="I78" s="194">
        <v>1</v>
      </c>
      <c r="J78" s="194">
        <v>1.1428571428571428</v>
      </c>
      <c r="K78" s="195">
        <v>4</v>
      </c>
      <c r="L78" s="38"/>
      <c r="M78" s="196" t="s">
        <v>247</v>
      </c>
      <c r="N78" s="111"/>
      <c r="O78" s="111"/>
      <c r="P78" s="111" t="s">
        <v>298</v>
      </c>
      <c r="Q78" s="194" t="s">
        <v>305</v>
      </c>
      <c r="R78" s="111" t="s">
        <v>317</v>
      </c>
      <c r="S78" s="111" t="s">
        <v>323</v>
      </c>
      <c r="T78" s="194"/>
      <c r="U78" s="207" t="s">
        <v>316</v>
      </c>
      <c r="V78" s="38"/>
      <c r="W78" s="198" t="s">
        <v>229</v>
      </c>
      <c r="X78" s="197"/>
      <c r="Y78" s="197" t="s">
        <v>343</v>
      </c>
      <c r="Z78" s="193"/>
      <c r="AA78" s="193"/>
      <c r="AB78" s="193"/>
      <c r="AC78" s="193"/>
      <c r="AD78" s="193"/>
      <c r="AE78" s="197"/>
      <c r="AF78" s="227"/>
      <c r="AG78" s="197" t="s">
        <v>342</v>
      </c>
      <c r="AH78" s="195">
        <v>1.0526315789473684</v>
      </c>
      <c r="AI78" s="193" t="s">
        <v>431</v>
      </c>
      <c r="AJ78" s="193"/>
      <c r="AK78" s="193"/>
      <c r="AL78" s="219"/>
      <c r="AM78" s="242">
        <v>0</v>
      </c>
      <c r="AN78" s="242">
        <v>0</v>
      </c>
      <c r="AO78" s="193"/>
      <c r="AP78" s="193"/>
      <c r="AQ78" s="200"/>
      <c r="AR78" s="24"/>
      <c r="AS78" s="24"/>
    </row>
    <row r="79" spans="1:45" ht="15" customHeight="1" x14ac:dyDescent="0.2">
      <c r="A79" s="2"/>
      <c r="B79" s="192">
        <v>2009</v>
      </c>
      <c r="C79" s="111" t="s">
        <v>66</v>
      </c>
      <c r="D79" s="193" t="s">
        <v>95</v>
      </c>
      <c r="E79" s="111"/>
      <c r="F79" s="111">
        <v>25</v>
      </c>
      <c r="G79" s="111">
        <v>14</v>
      </c>
      <c r="H79" s="194">
        <v>0.14285714285714285</v>
      </c>
      <c r="I79" s="194">
        <v>0.42857142857142855</v>
      </c>
      <c r="J79" s="194">
        <v>0.5714285714285714</v>
      </c>
      <c r="K79" s="195">
        <v>3.0714285714285716</v>
      </c>
      <c r="L79" s="38"/>
      <c r="M79" s="196" t="s">
        <v>250</v>
      </c>
      <c r="N79" s="111"/>
      <c r="O79" s="111"/>
      <c r="P79" s="111" t="s">
        <v>256</v>
      </c>
      <c r="Q79" s="194" t="s">
        <v>306</v>
      </c>
      <c r="R79" s="111" t="s">
        <v>318</v>
      </c>
      <c r="S79" s="111" t="s">
        <v>252</v>
      </c>
      <c r="T79" s="194"/>
      <c r="U79" s="207" t="s">
        <v>248</v>
      </c>
      <c r="V79" s="38"/>
      <c r="W79" s="192"/>
      <c r="X79" s="197"/>
      <c r="Y79" s="193"/>
      <c r="Z79" s="193"/>
      <c r="AA79" s="193"/>
      <c r="AB79" s="193"/>
      <c r="AC79" s="193"/>
      <c r="AD79" s="193"/>
      <c r="AE79" s="197"/>
      <c r="AF79" s="227"/>
      <c r="AG79" s="209"/>
      <c r="AH79" s="226"/>
      <c r="AI79" s="193"/>
      <c r="AJ79" s="193"/>
      <c r="AK79" s="193"/>
      <c r="AL79" s="193"/>
      <c r="AM79" s="197"/>
      <c r="AN79" s="193"/>
      <c r="AO79" s="193"/>
      <c r="AP79" s="193"/>
      <c r="AQ79" s="200"/>
      <c r="AR79" s="24"/>
      <c r="AS79" s="24"/>
    </row>
    <row r="80" spans="1:45" ht="15" customHeight="1" x14ac:dyDescent="0.2">
      <c r="A80" s="2"/>
      <c r="B80" s="192">
        <v>2010</v>
      </c>
      <c r="C80" s="111" t="s">
        <v>66</v>
      </c>
      <c r="D80" s="193" t="s">
        <v>95</v>
      </c>
      <c r="E80" s="111"/>
      <c r="F80" s="111">
        <v>26</v>
      </c>
      <c r="G80" s="201">
        <v>10</v>
      </c>
      <c r="H80" s="194">
        <v>0</v>
      </c>
      <c r="I80" s="194">
        <v>0.6</v>
      </c>
      <c r="J80" s="194">
        <v>0.6</v>
      </c>
      <c r="K80" s="195">
        <v>3.6</v>
      </c>
      <c r="L80" s="38"/>
      <c r="M80" s="196" t="s">
        <v>254</v>
      </c>
      <c r="N80" s="111"/>
      <c r="O80" s="111"/>
      <c r="P80" s="111" t="s">
        <v>299</v>
      </c>
      <c r="Q80" s="194" t="s">
        <v>307</v>
      </c>
      <c r="R80" s="111" t="s">
        <v>319</v>
      </c>
      <c r="S80" s="111" t="s">
        <v>324</v>
      </c>
      <c r="T80" s="194"/>
      <c r="U80" s="207" t="s">
        <v>330</v>
      </c>
      <c r="V80" s="38"/>
      <c r="W80" s="192"/>
      <c r="X80" s="193"/>
      <c r="Y80" s="193"/>
      <c r="Z80" s="193"/>
      <c r="AA80" s="193"/>
      <c r="AB80" s="193"/>
      <c r="AC80" s="193"/>
      <c r="AD80" s="193"/>
      <c r="AE80" s="197"/>
      <c r="AF80" s="227"/>
      <c r="AG80" s="209"/>
      <c r="AH80" s="226"/>
      <c r="AI80" s="193" t="s">
        <v>7</v>
      </c>
      <c r="AJ80" s="193"/>
      <c r="AK80" s="193"/>
      <c r="AL80" s="193">
        <f>PRODUCT(AL71+AL74+AL77)</f>
        <v>120</v>
      </c>
      <c r="AM80" s="193">
        <f>PRODUCT(AM71+AM74+AM77)</f>
        <v>16</v>
      </c>
      <c r="AN80" s="193">
        <f>PRODUCT(AN71+AN74+AN77)</f>
        <v>108</v>
      </c>
      <c r="AO80" s="193"/>
      <c r="AP80" s="193"/>
      <c r="AQ80" s="200"/>
      <c r="AR80" s="24"/>
      <c r="AS80" s="24"/>
    </row>
    <row r="81" spans="1:45" ht="15" customHeight="1" x14ac:dyDescent="0.2">
      <c r="A81" s="2"/>
      <c r="B81" s="192">
        <v>2011</v>
      </c>
      <c r="C81" s="111" t="s">
        <v>57</v>
      </c>
      <c r="D81" s="193" t="s">
        <v>95</v>
      </c>
      <c r="E81" s="111"/>
      <c r="F81" s="111">
        <v>27</v>
      </c>
      <c r="G81" s="111">
        <v>12</v>
      </c>
      <c r="H81" s="194">
        <v>0.25</v>
      </c>
      <c r="I81" s="194">
        <v>0.58333333333333337</v>
      </c>
      <c r="J81" s="194">
        <v>0.83333333333333337</v>
      </c>
      <c r="K81" s="195">
        <v>2.8333333333333335</v>
      </c>
      <c r="L81" s="38"/>
      <c r="M81" s="196" t="s">
        <v>258</v>
      </c>
      <c r="N81" s="111"/>
      <c r="O81" s="111"/>
      <c r="P81" s="111" t="s">
        <v>300</v>
      </c>
      <c r="Q81" s="194" t="s">
        <v>308</v>
      </c>
      <c r="R81" s="111" t="s">
        <v>274</v>
      </c>
      <c r="S81" s="111" t="s">
        <v>255</v>
      </c>
      <c r="T81" s="194"/>
      <c r="U81" s="207" t="s">
        <v>251</v>
      </c>
      <c r="V81" s="38"/>
      <c r="W81" s="192"/>
      <c r="X81" s="193"/>
      <c r="Y81" s="193"/>
      <c r="Z81" s="193"/>
      <c r="AA81" s="193"/>
      <c r="AB81" s="193"/>
      <c r="AC81" s="193"/>
      <c r="AD81" s="193"/>
      <c r="AE81" s="197"/>
      <c r="AF81" s="227"/>
      <c r="AG81" s="209"/>
      <c r="AH81" s="226"/>
      <c r="AI81" s="193" t="s">
        <v>431</v>
      </c>
      <c r="AJ81" s="193"/>
      <c r="AK81" s="193"/>
      <c r="AL81" s="193"/>
      <c r="AM81" s="242">
        <f>PRODUCT(AM80/AL80)</f>
        <v>0.13333333333333333</v>
      </c>
      <c r="AN81" s="242">
        <f>PRODUCT(AN80/AL80)</f>
        <v>0.9</v>
      </c>
      <c r="AO81" s="193"/>
      <c r="AP81" s="193"/>
      <c r="AQ81" s="200"/>
      <c r="AR81" s="24"/>
      <c r="AS81" s="24"/>
    </row>
    <row r="82" spans="1:45" ht="15" customHeight="1" x14ac:dyDescent="0.2">
      <c r="A82" s="2"/>
      <c r="B82" s="192">
        <v>2012</v>
      </c>
      <c r="C82" s="111" t="s">
        <v>72</v>
      </c>
      <c r="D82" s="193" t="s">
        <v>95</v>
      </c>
      <c r="E82" s="111"/>
      <c r="F82" s="111">
        <v>28</v>
      </c>
      <c r="G82" s="111"/>
      <c r="H82" s="111"/>
      <c r="I82" s="111"/>
      <c r="J82" s="111"/>
      <c r="K82" s="195"/>
      <c r="L82" s="38"/>
      <c r="M82" s="196" t="s">
        <v>263</v>
      </c>
      <c r="N82" s="111"/>
      <c r="O82" s="111"/>
      <c r="P82" s="111" t="s">
        <v>301</v>
      </c>
      <c r="Q82" s="194" t="s">
        <v>309</v>
      </c>
      <c r="R82" s="111" t="s">
        <v>277</v>
      </c>
      <c r="S82" s="111" t="s">
        <v>265</v>
      </c>
      <c r="T82" s="194"/>
      <c r="U82" s="207" t="s">
        <v>331</v>
      </c>
      <c r="V82" s="38"/>
      <c r="W82" s="192"/>
      <c r="X82" s="193"/>
      <c r="Y82" s="193"/>
      <c r="Z82" s="193"/>
      <c r="AA82" s="193"/>
      <c r="AB82" s="193"/>
      <c r="AC82" s="193"/>
      <c r="AD82" s="193"/>
      <c r="AE82" s="197"/>
      <c r="AF82" s="227"/>
      <c r="AG82" s="209"/>
      <c r="AH82" s="226"/>
      <c r="AI82" s="193"/>
      <c r="AJ82" s="193"/>
      <c r="AK82" s="193"/>
      <c r="AL82" s="193"/>
      <c r="AM82" s="197"/>
      <c r="AN82" s="193"/>
      <c r="AO82" s="193"/>
      <c r="AP82" s="193"/>
      <c r="AQ82" s="200"/>
      <c r="AR82" s="24"/>
      <c r="AS82" s="24"/>
    </row>
    <row r="83" spans="1:45" ht="15" customHeight="1" x14ac:dyDescent="0.2">
      <c r="A83" s="2"/>
      <c r="B83" s="192">
        <v>2013</v>
      </c>
      <c r="C83" s="111" t="s">
        <v>145</v>
      </c>
      <c r="D83" s="193" t="s">
        <v>95</v>
      </c>
      <c r="E83" s="111"/>
      <c r="F83" s="111">
        <v>29</v>
      </c>
      <c r="G83" s="111"/>
      <c r="H83" s="111"/>
      <c r="I83" s="111"/>
      <c r="J83" s="111"/>
      <c r="K83" s="195"/>
      <c r="L83" s="38"/>
      <c r="M83" s="196" t="s">
        <v>267</v>
      </c>
      <c r="N83" s="111"/>
      <c r="O83" s="111"/>
      <c r="P83" s="111" t="s">
        <v>302</v>
      </c>
      <c r="Q83" s="194" t="s">
        <v>310</v>
      </c>
      <c r="R83" s="111" t="s">
        <v>320</v>
      </c>
      <c r="S83" s="111" t="s">
        <v>325</v>
      </c>
      <c r="T83" s="194"/>
      <c r="U83" s="207" t="s">
        <v>332</v>
      </c>
      <c r="V83" s="38"/>
      <c r="W83" s="198"/>
      <c r="X83" s="193"/>
      <c r="Y83" s="193"/>
      <c r="Z83" s="193"/>
      <c r="AA83" s="193"/>
      <c r="AB83" s="193"/>
      <c r="AC83" s="193"/>
      <c r="AD83" s="193"/>
      <c r="AE83" s="197"/>
      <c r="AF83" s="227"/>
      <c r="AG83" s="209"/>
      <c r="AH83" s="226"/>
      <c r="AI83" s="193"/>
      <c r="AJ83" s="193"/>
      <c r="AK83" s="193"/>
      <c r="AL83" s="193"/>
      <c r="AM83" s="197"/>
      <c r="AN83" s="193"/>
      <c r="AO83" s="193"/>
      <c r="AP83" s="193"/>
      <c r="AQ83" s="200"/>
      <c r="AR83" s="24"/>
      <c r="AS83" s="24"/>
    </row>
    <row r="84" spans="1:45" ht="15" customHeight="1" x14ac:dyDescent="0.2">
      <c r="A84" s="2"/>
      <c r="B84" s="192">
        <v>2014</v>
      </c>
      <c r="C84" s="111" t="s">
        <v>145</v>
      </c>
      <c r="D84" s="193" t="s">
        <v>95</v>
      </c>
      <c r="E84" s="111"/>
      <c r="F84" s="111">
        <v>30</v>
      </c>
      <c r="G84" s="111"/>
      <c r="H84" s="111"/>
      <c r="I84" s="111"/>
      <c r="J84" s="111"/>
      <c r="K84" s="195"/>
      <c r="L84" s="38"/>
      <c r="M84" s="196" t="s">
        <v>269</v>
      </c>
      <c r="N84" s="111"/>
      <c r="O84" s="111"/>
      <c r="P84" s="111" t="s">
        <v>259</v>
      </c>
      <c r="Q84" s="194" t="s">
        <v>311</v>
      </c>
      <c r="R84" s="111" t="s">
        <v>321</v>
      </c>
      <c r="S84" s="111" t="s">
        <v>326</v>
      </c>
      <c r="T84" s="194"/>
      <c r="U84" s="207" t="s">
        <v>333</v>
      </c>
      <c r="V84" s="38"/>
      <c r="W84" s="198"/>
      <c r="X84" s="193"/>
      <c r="Y84" s="193"/>
      <c r="Z84" s="193"/>
      <c r="AA84" s="193"/>
      <c r="AB84" s="193"/>
      <c r="AC84" s="193"/>
      <c r="AD84" s="193"/>
      <c r="AE84" s="197"/>
      <c r="AF84" s="199"/>
      <c r="AG84" s="209"/>
      <c r="AH84" s="226"/>
      <c r="AI84" s="193"/>
      <c r="AJ84" s="193"/>
      <c r="AK84" s="193"/>
      <c r="AL84" s="193"/>
      <c r="AM84" s="197"/>
      <c r="AN84" s="193"/>
      <c r="AO84" s="193"/>
      <c r="AP84" s="193"/>
      <c r="AQ84" s="200"/>
      <c r="AR84" s="24"/>
      <c r="AS84" s="24"/>
    </row>
    <row r="85" spans="1:45" ht="15" customHeight="1" x14ac:dyDescent="0.2">
      <c r="A85" s="2"/>
      <c r="B85" s="192">
        <v>2015</v>
      </c>
      <c r="C85" s="111" t="s">
        <v>58</v>
      </c>
      <c r="D85" s="193" t="s">
        <v>95</v>
      </c>
      <c r="E85" s="111"/>
      <c r="F85" s="111">
        <v>31</v>
      </c>
      <c r="G85" s="111">
        <v>5</v>
      </c>
      <c r="H85" s="194">
        <v>0.2</v>
      </c>
      <c r="I85" s="194">
        <v>0.6</v>
      </c>
      <c r="J85" s="194">
        <v>0.8</v>
      </c>
      <c r="K85" s="195">
        <v>5.2</v>
      </c>
      <c r="L85" s="38"/>
      <c r="M85" s="196" t="s">
        <v>272</v>
      </c>
      <c r="N85" s="111"/>
      <c r="O85" s="111"/>
      <c r="P85" s="111" t="s">
        <v>303</v>
      </c>
      <c r="Q85" s="194" t="s">
        <v>312</v>
      </c>
      <c r="R85" s="111" t="s">
        <v>273</v>
      </c>
      <c r="S85" s="111" t="s">
        <v>261</v>
      </c>
      <c r="T85" s="194"/>
      <c r="U85" s="207" t="s">
        <v>251</v>
      </c>
      <c r="V85" s="38"/>
      <c r="W85" s="232"/>
      <c r="X85" s="193"/>
      <c r="Y85" s="193"/>
      <c r="Z85" s="193"/>
      <c r="AA85" s="193"/>
      <c r="AB85" s="193"/>
      <c r="AC85" s="193"/>
      <c r="AD85" s="193"/>
      <c r="AE85" s="208"/>
      <c r="AF85" s="209"/>
      <c r="AG85" s="209"/>
      <c r="AH85" s="210"/>
      <c r="AI85" s="193"/>
      <c r="AJ85" s="193"/>
      <c r="AK85" s="193"/>
      <c r="AL85" s="193"/>
      <c r="AM85" s="197"/>
      <c r="AN85" s="193"/>
      <c r="AO85" s="193"/>
      <c r="AP85" s="193"/>
      <c r="AQ85" s="200"/>
      <c r="AR85" s="24"/>
      <c r="AS85" s="24"/>
    </row>
    <row r="86" spans="1:45" ht="15" customHeight="1" x14ac:dyDescent="0.2">
      <c r="A86" s="2"/>
      <c r="B86" s="192">
        <v>2016</v>
      </c>
      <c r="C86" s="111" t="s">
        <v>57</v>
      </c>
      <c r="D86" s="193" t="s">
        <v>95</v>
      </c>
      <c r="E86" s="111"/>
      <c r="F86" s="111">
        <v>32</v>
      </c>
      <c r="G86" s="111">
        <v>9</v>
      </c>
      <c r="H86" s="194">
        <v>0.1111111111111111</v>
      </c>
      <c r="I86" s="194">
        <v>1.2222222222222223</v>
      </c>
      <c r="J86" s="194">
        <v>1.3333333333333333</v>
      </c>
      <c r="K86" s="195">
        <v>6</v>
      </c>
      <c r="L86" s="38"/>
      <c r="M86" s="196" t="s">
        <v>276</v>
      </c>
      <c r="N86" s="111"/>
      <c r="O86" s="111"/>
      <c r="P86" s="111" t="s">
        <v>260</v>
      </c>
      <c r="Q86" s="194" t="s">
        <v>313</v>
      </c>
      <c r="R86" s="111" t="s">
        <v>286</v>
      </c>
      <c r="S86" s="111" t="s">
        <v>327</v>
      </c>
      <c r="T86" s="194"/>
      <c r="U86" s="207" t="s">
        <v>270</v>
      </c>
      <c r="V86" s="38"/>
      <c r="W86" s="232"/>
      <c r="X86" s="193"/>
      <c r="Y86" s="193"/>
      <c r="Z86" s="193"/>
      <c r="AA86" s="193"/>
      <c r="AB86" s="193"/>
      <c r="AC86" s="193"/>
      <c r="AD86" s="193"/>
      <c r="AE86" s="208"/>
      <c r="AF86" s="209"/>
      <c r="AG86" s="209"/>
      <c r="AH86" s="210"/>
      <c r="AI86" s="193"/>
      <c r="AJ86" s="193"/>
      <c r="AK86" s="193"/>
      <c r="AL86" s="193"/>
      <c r="AM86" s="197"/>
      <c r="AN86" s="193"/>
      <c r="AO86" s="193"/>
      <c r="AP86" s="193"/>
      <c r="AQ86" s="200"/>
      <c r="AR86" s="24"/>
      <c r="AS86" s="24"/>
    </row>
    <row r="87" spans="1:45" ht="15" customHeight="1" x14ac:dyDescent="0.2">
      <c r="A87" s="2" t="s">
        <v>336</v>
      </c>
      <c r="B87" s="192">
        <v>2017</v>
      </c>
      <c r="C87" s="111" t="s">
        <v>57</v>
      </c>
      <c r="D87" s="193" t="s">
        <v>95</v>
      </c>
      <c r="E87" s="111"/>
      <c r="F87" s="111">
        <v>33</v>
      </c>
      <c r="G87" s="111">
        <v>10</v>
      </c>
      <c r="H87" s="194">
        <v>0</v>
      </c>
      <c r="I87" s="238">
        <v>2</v>
      </c>
      <c r="J87" s="238">
        <v>2</v>
      </c>
      <c r="K87" s="239">
        <v>6.4</v>
      </c>
      <c r="L87" s="38"/>
      <c r="M87" s="196" t="s">
        <v>279</v>
      </c>
      <c r="N87" s="111"/>
      <c r="O87" s="111"/>
      <c r="P87" s="111" t="s">
        <v>281</v>
      </c>
      <c r="Q87" s="194" t="s">
        <v>314</v>
      </c>
      <c r="R87" s="111" t="s">
        <v>211</v>
      </c>
      <c r="S87" s="111" t="s">
        <v>319</v>
      </c>
      <c r="T87" s="194"/>
      <c r="U87" s="207" t="s">
        <v>274</v>
      </c>
      <c r="V87" s="38"/>
      <c r="W87" s="232"/>
      <c r="X87" s="208"/>
      <c r="Y87" s="208"/>
      <c r="Z87" s="208"/>
      <c r="AA87" s="208"/>
      <c r="AB87" s="208"/>
      <c r="AC87" s="208"/>
      <c r="AD87" s="208"/>
      <c r="AE87" s="208"/>
      <c r="AF87" s="209"/>
      <c r="AG87" s="209"/>
      <c r="AH87" s="210"/>
      <c r="AI87" s="193"/>
      <c r="AJ87" s="193"/>
      <c r="AK87" s="193"/>
      <c r="AL87" s="193"/>
      <c r="AM87" s="197"/>
      <c r="AN87" s="193"/>
      <c r="AO87" s="193"/>
      <c r="AP87" s="193"/>
      <c r="AQ87" s="200"/>
      <c r="AR87" s="24"/>
      <c r="AS87" s="24"/>
    </row>
    <row r="88" spans="1:45" ht="15" customHeight="1" x14ac:dyDescent="0.2">
      <c r="A88" s="2" t="s">
        <v>337</v>
      </c>
      <c r="B88" s="192">
        <v>2018</v>
      </c>
      <c r="C88" s="111" t="s">
        <v>66</v>
      </c>
      <c r="D88" s="193" t="s">
        <v>95</v>
      </c>
      <c r="E88" s="111"/>
      <c r="F88" s="111">
        <v>34</v>
      </c>
      <c r="G88" s="111">
        <v>12</v>
      </c>
      <c r="H88" s="238">
        <v>0.25</v>
      </c>
      <c r="I88" s="194">
        <v>1.3333333333333333</v>
      </c>
      <c r="J88" s="194">
        <v>1.5833333333333333</v>
      </c>
      <c r="K88" s="195">
        <v>6.333333333333333</v>
      </c>
      <c r="L88" s="38"/>
      <c r="M88" s="196" t="s">
        <v>283</v>
      </c>
      <c r="N88" s="111"/>
      <c r="O88" s="111"/>
      <c r="P88" s="111" t="s">
        <v>286</v>
      </c>
      <c r="Q88" s="194" t="s">
        <v>315</v>
      </c>
      <c r="R88" s="113" t="s">
        <v>197</v>
      </c>
      <c r="S88" s="113" t="s">
        <v>280</v>
      </c>
      <c r="T88" s="194"/>
      <c r="U88" s="207" t="s">
        <v>198</v>
      </c>
      <c r="V88" s="38"/>
      <c r="W88" s="232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25"/>
      <c r="AI88" s="193"/>
      <c r="AJ88" s="193"/>
      <c r="AK88" s="193"/>
      <c r="AL88" s="193"/>
      <c r="AM88" s="197"/>
      <c r="AN88" s="193"/>
      <c r="AO88" s="193"/>
      <c r="AP88" s="193"/>
      <c r="AQ88" s="200"/>
      <c r="AR88" s="24"/>
      <c r="AS88" s="24"/>
    </row>
    <row r="89" spans="1:45" ht="15" customHeight="1" x14ac:dyDescent="0.2">
      <c r="A89" s="2" t="s">
        <v>338</v>
      </c>
      <c r="B89" s="192">
        <v>2019</v>
      </c>
      <c r="C89" s="111" t="s">
        <v>68</v>
      </c>
      <c r="D89" s="193" t="s">
        <v>95</v>
      </c>
      <c r="E89" s="111"/>
      <c r="F89" s="111">
        <v>35</v>
      </c>
      <c r="G89" s="111">
        <v>10</v>
      </c>
      <c r="H89" s="194">
        <v>0.1</v>
      </c>
      <c r="I89" s="194">
        <v>0.8</v>
      </c>
      <c r="J89" s="194">
        <v>0.9</v>
      </c>
      <c r="K89" s="195">
        <v>4.8</v>
      </c>
      <c r="L89" s="38"/>
      <c r="M89" s="196" t="s">
        <v>285</v>
      </c>
      <c r="N89" s="111"/>
      <c r="O89" s="111"/>
      <c r="P89" s="111" t="s">
        <v>210</v>
      </c>
      <c r="Q89" s="194" t="s">
        <v>264</v>
      </c>
      <c r="R89" s="111" t="s">
        <v>197</v>
      </c>
      <c r="S89" s="111" t="s">
        <v>328</v>
      </c>
      <c r="T89" s="194"/>
      <c r="U89" s="207" t="s">
        <v>211</v>
      </c>
      <c r="V89" s="38"/>
      <c r="W89" s="232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25"/>
      <c r="AI89" s="193"/>
      <c r="AJ89" s="193"/>
      <c r="AK89" s="193"/>
      <c r="AL89" s="193"/>
      <c r="AM89" s="197"/>
      <c r="AN89" s="193"/>
      <c r="AO89" s="193"/>
      <c r="AP89" s="193"/>
      <c r="AQ89" s="200"/>
      <c r="AR89" s="24"/>
      <c r="AS89" s="24"/>
    </row>
    <row r="90" spans="1:45" ht="15" customHeight="1" x14ac:dyDescent="0.2">
      <c r="A90" s="2"/>
      <c r="B90" s="192">
        <v>2020</v>
      </c>
      <c r="C90" s="111" t="s">
        <v>66</v>
      </c>
      <c r="D90" s="193" t="s">
        <v>95</v>
      </c>
      <c r="E90" s="111"/>
      <c r="F90" s="111">
        <v>36</v>
      </c>
      <c r="G90" s="111">
        <v>8</v>
      </c>
      <c r="H90" s="194">
        <f>PRODUCT((V23+W23)/U23)</f>
        <v>0.25</v>
      </c>
      <c r="I90" s="194">
        <f>PRODUCT(X23/U23)</f>
        <v>0.5</v>
      </c>
      <c r="J90" s="194">
        <f>PRODUCT(V23+W23+X23)/U23</f>
        <v>0.75</v>
      </c>
      <c r="K90" s="195">
        <f>PRODUCT(Y23/U23)</f>
        <v>3.125</v>
      </c>
      <c r="L90" s="38"/>
      <c r="M90" s="196" t="s">
        <v>463</v>
      </c>
      <c r="N90" s="111"/>
      <c r="O90" s="111"/>
      <c r="P90" s="113" t="s">
        <v>462</v>
      </c>
      <c r="Q90" s="238" t="s">
        <v>465</v>
      </c>
      <c r="R90" s="111" t="s">
        <v>197</v>
      </c>
      <c r="S90" s="111" t="s">
        <v>280</v>
      </c>
      <c r="T90" s="194"/>
      <c r="U90" s="240" t="s">
        <v>217</v>
      </c>
      <c r="V90" s="38"/>
      <c r="W90" s="232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25"/>
      <c r="AI90" s="193"/>
      <c r="AJ90" s="193"/>
      <c r="AK90" s="193"/>
      <c r="AL90" s="193"/>
      <c r="AM90" s="197"/>
      <c r="AN90" s="193"/>
      <c r="AO90" s="193"/>
      <c r="AP90" s="193"/>
      <c r="AQ90" s="200"/>
      <c r="AR90" s="24"/>
      <c r="AS90" s="24"/>
    </row>
    <row r="91" spans="1:45" s="9" customFormat="1" ht="15" customHeight="1" x14ac:dyDescent="0.25">
      <c r="A91" s="23"/>
      <c r="B91" s="202"/>
      <c r="C91" s="203"/>
      <c r="D91" s="203"/>
      <c r="E91" s="203"/>
      <c r="F91" s="203"/>
      <c r="G91" s="203"/>
      <c r="H91" s="204"/>
      <c r="I91" s="204"/>
      <c r="J91" s="204"/>
      <c r="K91" s="205"/>
      <c r="L91" s="38"/>
      <c r="M91" s="202"/>
      <c r="N91" s="203"/>
      <c r="O91" s="203"/>
      <c r="P91" s="203"/>
      <c r="Q91" s="203"/>
      <c r="R91" s="203"/>
      <c r="S91" s="203"/>
      <c r="T91" s="203"/>
      <c r="U91" s="205"/>
      <c r="V91" s="38"/>
      <c r="W91" s="202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12"/>
      <c r="AI91" s="203"/>
      <c r="AJ91" s="203"/>
      <c r="AK91" s="203"/>
      <c r="AL91" s="203"/>
      <c r="AM91" s="203"/>
      <c r="AN91" s="203"/>
      <c r="AO91" s="203"/>
      <c r="AP91" s="203"/>
      <c r="AQ91" s="212"/>
      <c r="AR91" s="35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24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9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9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s="9" customFormat="1" ht="15" customHeight="1" x14ac:dyDescent="0.25">
      <c r="A202" s="2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24"/>
      <c r="P202" s="24"/>
      <c r="Q202" s="24"/>
      <c r="R202" s="24"/>
      <c r="S202" s="24"/>
      <c r="T202" s="24"/>
      <c r="U202" s="35"/>
      <c r="V202" s="38"/>
      <c r="W202" s="35"/>
      <c r="X202" s="35"/>
      <c r="Y202" s="24"/>
      <c r="Z202" s="24"/>
      <c r="AA202" s="24"/>
      <c r="AB202" s="24"/>
      <c r="AC202" s="24"/>
      <c r="AD202" s="24"/>
      <c r="AE202" s="24"/>
      <c r="AF202" s="24"/>
      <c r="AG202" s="24"/>
      <c r="AH202" s="57"/>
      <c r="AI202" s="35"/>
      <c r="AJ202" s="35"/>
      <c r="AK202" s="24"/>
      <c r="AL202" s="24"/>
      <c r="AM202" s="24"/>
      <c r="AN202" s="24"/>
      <c r="AO202" s="24"/>
      <c r="AP202" s="24"/>
      <c r="AQ202" s="24"/>
      <c r="AR202" s="3"/>
    </row>
    <row r="203" spans="1:44" s="9" customFormat="1" ht="15" customHeight="1" x14ac:dyDescent="0.25">
      <c r="A203" s="23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24"/>
      <c r="P203" s="24"/>
      <c r="Q203" s="24"/>
      <c r="R203" s="24"/>
      <c r="S203" s="24"/>
      <c r="T203" s="24"/>
      <c r="U203" s="35"/>
      <c r="V203" s="38"/>
      <c r="W203" s="35"/>
      <c r="X203" s="35"/>
      <c r="Y203" s="24"/>
      <c r="Z203" s="24"/>
      <c r="AA203" s="24"/>
      <c r="AB203" s="24"/>
      <c r="AC203" s="24"/>
      <c r="AD203" s="24"/>
      <c r="AE203" s="24"/>
      <c r="AF203" s="24"/>
      <c r="AG203" s="24"/>
      <c r="AH203" s="57"/>
      <c r="AI203" s="35"/>
      <c r="AJ203" s="35"/>
      <c r="AK203" s="24"/>
      <c r="AL203" s="24"/>
      <c r="AM203" s="24"/>
      <c r="AN203" s="24"/>
      <c r="AO203" s="24"/>
      <c r="AP203" s="24"/>
      <c r="AQ203" s="24"/>
      <c r="AR203" s="3"/>
    </row>
    <row r="204" spans="1:44" s="9" customFormat="1" ht="15" customHeight="1" x14ac:dyDescent="0.25">
      <c r="A204" s="23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24"/>
      <c r="P204" s="24"/>
      <c r="Q204" s="24"/>
      <c r="R204" s="24"/>
      <c r="S204" s="24"/>
      <c r="T204" s="24"/>
      <c r="U204" s="35"/>
      <c r="V204" s="38"/>
      <c r="W204" s="35"/>
      <c r="X204" s="35"/>
      <c r="Y204" s="24"/>
      <c r="Z204" s="24"/>
      <c r="AA204" s="24"/>
      <c r="AB204" s="24"/>
      <c r="AC204" s="24"/>
      <c r="AD204" s="24"/>
      <c r="AE204" s="24"/>
      <c r="AF204" s="24"/>
      <c r="AG204" s="24"/>
      <c r="AH204" s="57"/>
      <c r="AI204" s="35"/>
      <c r="AJ204" s="35"/>
      <c r="AK204" s="24"/>
      <c r="AL204" s="24"/>
      <c r="AM204" s="24"/>
      <c r="AN204" s="24"/>
      <c r="AO204" s="24"/>
      <c r="AP204" s="24"/>
      <c r="AQ204" s="24"/>
      <c r="AR204" s="3"/>
    </row>
    <row r="205" spans="1:44" s="9" customFormat="1" ht="15" customHeight="1" x14ac:dyDescent="0.25">
      <c r="A205" s="23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24"/>
      <c r="P205" s="24"/>
      <c r="Q205" s="24"/>
      <c r="R205" s="24"/>
      <c r="S205" s="24"/>
      <c r="T205" s="24"/>
      <c r="U205" s="35"/>
      <c r="V205" s="38"/>
      <c r="W205" s="35"/>
      <c r="X205" s="35"/>
      <c r="Y205" s="24"/>
      <c r="Z205" s="24"/>
      <c r="AA205" s="24"/>
      <c r="AB205" s="24"/>
      <c r="AC205" s="24"/>
      <c r="AD205" s="24"/>
      <c r="AE205" s="24"/>
      <c r="AF205" s="24"/>
      <c r="AG205" s="24"/>
      <c r="AH205" s="57"/>
      <c r="AI205" s="35"/>
      <c r="AJ205" s="35"/>
      <c r="AK205" s="24"/>
      <c r="AL205" s="24"/>
      <c r="AM205" s="24"/>
      <c r="AN205" s="24"/>
      <c r="AO205" s="24"/>
      <c r="AP205" s="24"/>
      <c r="AQ205" s="24"/>
      <c r="AR205" s="3"/>
    </row>
    <row r="206" spans="1:44" s="9" customFormat="1" ht="15" customHeight="1" x14ac:dyDescent="0.25">
      <c r="A206" s="23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24"/>
      <c r="P206" s="24"/>
      <c r="Q206" s="24"/>
      <c r="R206" s="24"/>
      <c r="S206" s="24"/>
      <c r="T206" s="24"/>
      <c r="U206" s="35"/>
      <c r="V206" s="38"/>
      <c r="W206" s="35"/>
      <c r="X206" s="35"/>
      <c r="Y206" s="24"/>
      <c r="Z206" s="24"/>
      <c r="AA206" s="24"/>
      <c r="AB206" s="24"/>
      <c r="AC206" s="24"/>
      <c r="AD206" s="24"/>
      <c r="AE206" s="24"/>
      <c r="AF206" s="24"/>
      <c r="AG206" s="24"/>
      <c r="AH206" s="57"/>
      <c r="AI206" s="35"/>
      <c r="AJ206" s="35"/>
      <c r="AK206" s="24"/>
      <c r="AL206" s="24"/>
      <c r="AM206" s="24"/>
      <c r="AN206" s="24"/>
      <c r="AO206" s="24"/>
      <c r="AP206" s="24"/>
      <c r="AQ206" s="24"/>
      <c r="AR206" s="3"/>
    </row>
    <row r="207" spans="1:44" s="9" customFormat="1" ht="15" customHeight="1" x14ac:dyDescent="0.25">
      <c r="A207" s="23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24"/>
      <c r="P207" s="24"/>
      <c r="Q207" s="24"/>
      <c r="R207" s="24"/>
      <c r="S207" s="24"/>
      <c r="T207" s="24"/>
      <c r="U207" s="35"/>
      <c r="V207" s="38"/>
      <c r="W207" s="35"/>
      <c r="X207" s="35"/>
      <c r="Y207" s="24"/>
      <c r="Z207" s="24"/>
      <c r="AA207" s="24"/>
      <c r="AB207" s="24"/>
      <c r="AC207" s="24"/>
      <c r="AD207" s="24"/>
      <c r="AE207" s="24"/>
      <c r="AF207" s="24"/>
      <c r="AG207" s="24"/>
      <c r="AH207" s="57"/>
      <c r="AI207" s="35"/>
      <c r="AJ207" s="35"/>
      <c r="AK207" s="24"/>
      <c r="AL207" s="24"/>
      <c r="AM207" s="24"/>
      <c r="AN207" s="24"/>
      <c r="AO207" s="24"/>
      <c r="AP207" s="24"/>
      <c r="AQ207" s="24"/>
      <c r="AR207" s="3"/>
    </row>
    <row r="208" spans="1:44" s="9" customFormat="1" ht="15" customHeight="1" x14ac:dyDescent="0.25">
      <c r="A208" s="23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24"/>
      <c r="P208" s="24"/>
      <c r="Q208" s="24"/>
      <c r="R208" s="24"/>
      <c r="S208" s="24"/>
      <c r="T208" s="24"/>
      <c r="U208" s="35"/>
      <c r="V208" s="38"/>
      <c r="W208" s="35"/>
      <c r="X208" s="35"/>
      <c r="Y208" s="24"/>
      <c r="Z208" s="24"/>
      <c r="AA208" s="24"/>
      <c r="AB208" s="24"/>
      <c r="AC208" s="24"/>
      <c r="AD208" s="24"/>
      <c r="AE208" s="24"/>
      <c r="AF208" s="24"/>
      <c r="AG208" s="24"/>
      <c r="AH208" s="57"/>
      <c r="AI208" s="35"/>
      <c r="AJ208" s="35"/>
      <c r="AK208" s="24"/>
      <c r="AL208" s="24"/>
      <c r="AM208" s="24"/>
      <c r="AN208" s="24"/>
      <c r="AO208" s="24"/>
      <c r="AP208" s="24"/>
      <c r="AQ208" s="24"/>
      <c r="AR208" s="3"/>
    </row>
    <row r="209" spans="1:44" s="9" customFormat="1" ht="15" customHeight="1" x14ac:dyDescent="0.25">
      <c r="A209" s="23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24"/>
      <c r="P209" s="24"/>
      <c r="Q209" s="24"/>
      <c r="R209" s="24"/>
      <c r="S209" s="24"/>
      <c r="T209" s="24"/>
      <c r="U209" s="35"/>
      <c r="V209" s="38"/>
      <c r="W209" s="35"/>
      <c r="X209" s="35"/>
      <c r="Y209" s="24"/>
      <c r="Z209" s="24"/>
      <c r="AA209" s="24"/>
      <c r="AB209" s="24"/>
      <c r="AC209" s="24"/>
      <c r="AD209" s="24"/>
      <c r="AE209" s="24"/>
      <c r="AF209" s="24"/>
      <c r="AG209" s="24"/>
      <c r="AH209" s="57"/>
      <c r="AI209" s="35"/>
      <c r="AJ209" s="35"/>
      <c r="AK209" s="24"/>
      <c r="AL209" s="24"/>
      <c r="AM209" s="24"/>
      <c r="AN209" s="24"/>
      <c r="AO209" s="24"/>
      <c r="AP209" s="24"/>
      <c r="AQ209" s="24"/>
      <c r="AR209" s="3"/>
    </row>
    <row r="210" spans="1:44" s="9" customFormat="1" ht="15" customHeight="1" x14ac:dyDescent="0.25">
      <c r="A210" s="23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24"/>
      <c r="P210" s="24"/>
      <c r="Q210" s="24"/>
      <c r="R210" s="24"/>
      <c r="S210" s="24"/>
      <c r="T210" s="24"/>
      <c r="U210" s="35"/>
      <c r="V210" s="38"/>
      <c r="W210" s="35"/>
      <c r="X210" s="35"/>
      <c r="Y210" s="24"/>
      <c r="Z210" s="24"/>
      <c r="AA210" s="24"/>
      <c r="AB210" s="24"/>
      <c r="AC210" s="24"/>
      <c r="AD210" s="24"/>
      <c r="AE210" s="24"/>
      <c r="AF210" s="24"/>
      <c r="AG210" s="24"/>
      <c r="AH210" s="57"/>
      <c r="AI210" s="35"/>
      <c r="AJ210" s="35"/>
      <c r="AK210" s="24"/>
      <c r="AL210" s="24"/>
      <c r="AM210" s="24"/>
      <c r="AN210" s="24"/>
      <c r="AO210" s="24"/>
      <c r="AP210" s="24"/>
      <c r="AQ210" s="24"/>
      <c r="AR210" s="3"/>
    </row>
    <row r="211" spans="1:44" s="9" customFormat="1" ht="15" customHeight="1" x14ac:dyDescent="0.25">
      <c r="A211" s="23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24"/>
      <c r="P211" s="24"/>
      <c r="Q211" s="24"/>
      <c r="R211" s="24"/>
      <c r="S211" s="24"/>
      <c r="T211" s="24"/>
      <c r="U211" s="35"/>
      <c r="V211" s="38"/>
      <c r="W211" s="35"/>
      <c r="X211" s="35"/>
      <c r="Y211" s="24"/>
      <c r="Z211" s="24"/>
      <c r="AA211" s="24"/>
      <c r="AB211" s="24"/>
      <c r="AC211" s="24"/>
      <c r="AD211" s="24"/>
      <c r="AE211" s="24"/>
      <c r="AF211" s="24"/>
      <c r="AG211" s="24"/>
      <c r="AH211" s="57"/>
      <c r="AI211" s="35"/>
      <c r="AJ211" s="35"/>
      <c r="AK211" s="24"/>
      <c r="AL211" s="24"/>
      <c r="AM211" s="24"/>
      <c r="AN211" s="24"/>
      <c r="AO211" s="24"/>
      <c r="AP211" s="24"/>
      <c r="AQ211" s="24"/>
      <c r="AR211" s="3"/>
    </row>
    <row r="212" spans="1:44" s="9" customFormat="1" ht="15" customHeight="1" x14ac:dyDescent="0.25">
      <c r="A212" s="23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24"/>
      <c r="P212" s="24"/>
      <c r="Q212" s="24"/>
      <c r="R212" s="24"/>
      <c r="S212" s="24"/>
      <c r="T212" s="24"/>
      <c r="U212" s="35"/>
      <c r="V212" s="38"/>
      <c r="W212" s="35"/>
      <c r="X212" s="35"/>
      <c r="Y212" s="24"/>
      <c r="Z212" s="24"/>
      <c r="AA212" s="24"/>
      <c r="AB212" s="24"/>
      <c r="AC212" s="24"/>
      <c r="AD212" s="24"/>
      <c r="AE212" s="24"/>
      <c r="AF212" s="24"/>
      <c r="AG212" s="24"/>
      <c r="AH212" s="57"/>
      <c r="AI212" s="35"/>
      <c r="AJ212" s="35"/>
      <c r="AK212" s="24"/>
      <c r="AL212" s="24"/>
      <c r="AM212" s="24"/>
      <c r="AN212" s="24"/>
      <c r="AO212" s="24"/>
      <c r="AP212" s="24"/>
      <c r="AQ212" s="24"/>
      <c r="AR212" s="3"/>
    </row>
    <row r="213" spans="1:44" s="9" customFormat="1" ht="15" customHeight="1" x14ac:dyDescent="0.25">
      <c r="A213" s="23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24"/>
      <c r="P213" s="24"/>
      <c r="Q213" s="24"/>
      <c r="R213" s="24"/>
      <c r="S213" s="24"/>
      <c r="T213" s="24"/>
      <c r="U213" s="35"/>
      <c r="V213" s="38"/>
      <c r="W213" s="35"/>
      <c r="X213" s="35"/>
      <c r="Y213" s="24"/>
      <c r="Z213" s="24"/>
      <c r="AA213" s="24"/>
      <c r="AB213" s="24"/>
      <c r="AC213" s="24"/>
      <c r="AD213" s="24"/>
      <c r="AE213" s="24"/>
      <c r="AF213" s="24"/>
      <c r="AG213" s="24"/>
      <c r="AH213" s="57"/>
      <c r="AI213" s="35"/>
      <c r="AJ213" s="35"/>
      <c r="AK213" s="24"/>
      <c r="AL213" s="24"/>
      <c r="AM213" s="24"/>
      <c r="AN213" s="24"/>
      <c r="AO213" s="24"/>
      <c r="AP213" s="24"/>
      <c r="AQ213" s="24"/>
      <c r="AR213" s="3"/>
    </row>
  </sheetData>
  <sortState ref="B22:AQ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76</v>
      </c>
      <c r="C1" s="5"/>
      <c r="D1" s="6"/>
      <c r="E1" s="98" t="s">
        <v>77</v>
      </c>
      <c r="F1" s="158"/>
      <c r="G1" s="67"/>
      <c r="H1" s="67"/>
      <c r="I1" s="7"/>
      <c r="J1" s="5"/>
      <c r="K1" s="159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158"/>
      <c r="AB1" s="158"/>
      <c r="AC1" s="67"/>
      <c r="AD1" s="67"/>
      <c r="AE1" s="7"/>
      <c r="AF1" s="5"/>
      <c r="AG1" s="159"/>
      <c r="AH1" s="7"/>
      <c r="AI1" s="7"/>
      <c r="AJ1" s="7"/>
      <c r="AK1" s="7"/>
      <c r="AL1" s="7"/>
      <c r="AM1" s="7"/>
      <c r="AN1" s="5"/>
      <c r="AO1" s="5"/>
      <c r="AP1" s="5"/>
      <c r="AQ1" s="5"/>
      <c r="AR1" s="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9" t="s">
        <v>65</v>
      </c>
      <c r="C2" s="64"/>
      <c r="D2" s="110"/>
      <c r="E2" s="13" t="s">
        <v>12</v>
      </c>
      <c r="F2" s="14"/>
      <c r="G2" s="14"/>
      <c r="H2" s="14"/>
      <c r="I2" s="20"/>
      <c r="J2" s="15"/>
      <c r="K2" s="108"/>
      <c r="L2" s="22" t="s">
        <v>199</v>
      </c>
      <c r="M2" s="14"/>
      <c r="N2" s="14"/>
      <c r="O2" s="21"/>
      <c r="P2" s="19"/>
      <c r="Q2" s="22" t="s">
        <v>200</v>
      </c>
      <c r="R2" s="14"/>
      <c r="S2" s="14"/>
      <c r="T2" s="14"/>
      <c r="U2" s="20"/>
      <c r="V2" s="21"/>
      <c r="W2" s="19"/>
      <c r="X2" s="177" t="s">
        <v>184</v>
      </c>
      <c r="Y2" s="178"/>
      <c r="Z2" s="160"/>
      <c r="AA2" s="13" t="s">
        <v>12</v>
      </c>
      <c r="AB2" s="14"/>
      <c r="AC2" s="14"/>
      <c r="AD2" s="14"/>
      <c r="AE2" s="20"/>
      <c r="AF2" s="15"/>
      <c r="AG2" s="108"/>
      <c r="AH2" s="22" t="s">
        <v>201</v>
      </c>
      <c r="AI2" s="14"/>
      <c r="AJ2" s="14"/>
      <c r="AK2" s="21"/>
      <c r="AL2" s="19"/>
      <c r="AM2" s="22" t="s">
        <v>200</v>
      </c>
      <c r="AN2" s="14"/>
      <c r="AO2" s="14"/>
      <c r="AP2" s="14"/>
      <c r="AQ2" s="20"/>
      <c r="AR2" s="21"/>
      <c r="AS2" s="16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1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1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9"/>
      <c r="M4" s="18"/>
      <c r="N4" s="18"/>
      <c r="O4" s="18"/>
      <c r="P4" s="24"/>
      <c r="Q4" s="25"/>
      <c r="R4" s="25"/>
      <c r="S4" s="27"/>
      <c r="T4" s="25"/>
      <c r="U4" s="25"/>
      <c r="V4" s="179"/>
      <c r="W4" s="30"/>
      <c r="X4" s="25">
        <v>2001</v>
      </c>
      <c r="Y4" s="29" t="s">
        <v>72</v>
      </c>
      <c r="Z4" s="26" t="s">
        <v>126</v>
      </c>
      <c r="AA4" s="25">
        <v>3</v>
      </c>
      <c r="AB4" s="25">
        <v>0</v>
      </c>
      <c r="AC4" s="25">
        <v>0</v>
      </c>
      <c r="AD4" s="27">
        <v>3</v>
      </c>
      <c r="AE4" s="25">
        <v>9</v>
      </c>
      <c r="AF4" s="28">
        <v>0.42849999999999999</v>
      </c>
      <c r="AG4" s="30">
        <v>21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80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2002</v>
      </c>
      <c r="C5" s="29" t="s">
        <v>143</v>
      </c>
      <c r="D5" s="26" t="s">
        <v>144</v>
      </c>
      <c r="E5" s="25">
        <v>22</v>
      </c>
      <c r="F5" s="25">
        <v>1</v>
      </c>
      <c r="G5" s="25">
        <v>1</v>
      </c>
      <c r="H5" s="27">
        <v>14</v>
      </c>
      <c r="I5" s="25">
        <v>65</v>
      </c>
      <c r="J5" s="28">
        <v>0.5</v>
      </c>
      <c r="K5" s="30">
        <f>PRODUCT(I5/J5)</f>
        <v>130</v>
      </c>
      <c r="L5" s="79"/>
      <c r="M5" s="18"/>
      <c r="N5" s="18"/>
      <c r="O5" s="18"/>
      <c r="P5" s="24"/>
      <c r="Q5" s="25"/>
      <c r="R5" s="25"/>
      <c r="S5" s="27"/>
      <c r="T5" s="25"/>
      <c r="U5" s="25"/>
      <c r="V5" s="179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80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2003</v>
      </c>
      <c r="C6" s="29" t="s">
        <v>72</v>
      </c>
      <c r="D6" s="26" t="s">
        <v>144</v>
      </c>
      <c r="E6" s="25">
        <v>22</v>
      </c>
      <c r="F6" s="25">
        <v>0</v>
      </c>
      <c r="G6" s="25">
        <v>0</v>
      </c>
      <c r="H6" s="27">
        <v>11</v>
      </c>
      <c r="I6" s="25">
        <v>104</v>
      </c>
      <c r="J6" s="28">
        <v>0.59090909090909094</v>
      </c>
      <c r="K6" s="30">
        <f>PRODUCT(I6/J6)</f>
        <v>176</v>
      </c>
      <c r="L6" s="79"/>
      <c r="M6" s="18"/>
      <c r="N6" s="18"/>
      <c r="O6" s="18"/>
      <c r="P6" s="24"/>
      <c r="Q6" s="25"/>
      <c r="R6" s="25"/>
      <c r="S6" s="27"/>
      <c r="T6" s="25"/>
      <c r="U6" s="25"/>
      <c r="V6" s="179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80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2004</v>
      </c>
      <c r="C7" s="29" t="s">
        <v>66</v>
      </c>
      <c r="D7" s="26" t="s">
        <v>133</v>
      </c>
      <c r="E7" s="25">
        <v>22</v>
      </c>
      <c r="F7" s="25">
        <v>1</v>
      </c>
      <c r="G7" s="25">
        <v>1</v>
      </c>
      <c r="H7" s="27">
        <v>16</v>
      </c>
      <c r="I7" s="25">
        <v>91</v>
      </c>
      <c r="J7" s="28">
        <v>0.55200000000000005</v>
      </c>
      <c r="K7" s="30">
        <f>PRODUCT(I7/J7)</f>
        <v>164.8550724637681</v>
      </c>
      <c r="L7" s="79"/>
      <c r="M7" s="18"/>
      <c r="N7" s="18"/>
      <c r="O7" s="18"/>
      <c r="P7" s="24"/>
      <c r="Q7" s="25"/>
      <c r="R7" s="25"/>
      <c r="S7" s="27"/>
      <c r="T7" s="25"/>
      <c r="U7" s="25"/>
      <c r="V7" s="179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80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2005</v>
      </c>
      <c r="C8" s="29" t="s">
        <v>68</v>
      </c>
      <c r="D8" s="26" t="s">
        <v>133</v>
      </c>
      <c r="E8" s="25">
        <v>22</v>
      </c>
      <c r="F8" s="25">
        <v>0</v>
      </c>
      <c r="G8" s="25">
        <v>2</v>
      </c>
      <c r="H8" s="27">
        <v>21</v>
      </c>
      <c r="I8" s="25">
        <v>89</v>
      </c>
      <c r="J8" s="28">
        <v>0.57799999999999996</v>
      </c>
      <c r="K8" s="30">
        <f>PRODUCT(I8/J8)</f>
        <v>153.97923875432528</v>
      </c>
      <c r="L8" s="79"/>
      <c r="M8" s="18"/>
      <c r="N8" s="18"/>
      <c r="O8" s="18"/>
      <c r="P8" s="24"/>
      <c r="Q8" s="25">
        <v>2</v>
      </c>
      <c r="R8" s="25">
        <v>0</v>
      </c>
      <c r="S8" s="27">
        <v>0</v>
      </c>
      <c r="T8" s="25">
        <v>0</v>
      </c>
      <c r="U8" s="25">
        <v>5</v>
      </c>
      <c r="V8" s="179">
        <v>0.5</v>
      </c>
      <c r="W8" s="30">
        <v>10</v>
      </c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80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70" t="s">
        <v>186</v>
      </c>
      <c r="C9" s="74"/>
      <c r="D9" s="73"/>
      <c r="E9" s="72">
        <f>SUM(E4:E8)</f>
        <v>88</v>
      </c>
      <c r="F9" s="72">
        <f>SUM(F4:F8)</f>
        <v>2</v>
      </c>
      <c r="G9" s="72">
        <f>SUM(G4:G8)</f>
        <v>4</v>
      </c>
      <c r="H9" s="72">
        <f>SUM(H4:H8)</f>
        <v>62</v>
      </c>
      <c r="I9" s="72">
        <f>SUM(I4:I8)</f>
        <v>349</v>
      </c>
      <c r="J9" s="166">
        <f>PRODUCT(I9/K9)</f>
        <v>0.55854807223956104</v>
      </c>
      <c r="K9" s="108">
        <f>SUM(K4:K8)</f>
        <v>624.83431121809338</v>
      </c>
      <c r="L9" s="22"/>
      <c r="M9" s="20"/>
      <c r="N9" s="87"/>
      <c r="O9" s="88"/>
      <c r="P9" s="24"/>
      <c r="Q9" s="72">
        <f>SUM(Q4:Q8)</f>
        <v>2</v>
      </c>
      <c r="R9" s="72">
        <f>SUM(R4:R8)</f>
        <v>0</v>
      </c>
      <c r="S9" s="72">
        <f>SUM(S4:S8)</f>
        <v>0</v>
      </c>
      <c r="T9" s="72">
        <f>SUM(T4:T8)</f>
        <v>0</v>
      </c>
      <c r="U9" s="72">
        <f>SUM(U4:U8)</f>
        <v>5</v>
      </c>
      <c r="V9" s="166">
        <f>PRODUCT(U9/W9)</f>
        <v>0.5</v>
      </c>
      <c r="W9" s="108">
        <f>SUM(W4:W8)</f>
        <v>10</v>
      </c>
      <c r="X9" s="16" t="s">
        <v>186</v>
      </c>
      <c r="Y9" s="17"/>
      <c r="Z9" s="15"/>
      <c r="AA9" s="72">
        <f>SUM(AA4:AA8)</f>
        <v>3</v>
      </c>
      <c r="AB9" s="72">
        <f>SUM(AB4:AB8)</f>
        <v>0</v>
      </c>
      <c r="AC9" s="72">
        <f>SUM(AC4:AC8)</f>
        <v>0</v>
      </c>
      <c r="AD9" s="72">
        <f>SUM(AD4:AD8)</f>
        <v>3</v>
      </c>
      <c r="AE9" s="72">
        <f>SUM(AE4:AE8)</f>
        <v>9</v>
      </c>
      <c r="AF9" s="166">
        <f>PRODUCT(AE9/AG9)</f>
        <v>0.42857142857142855</v>
      </c>
      <c r="AG9" s="108">
        <f>SUM(AG4:AG8)</f>
        <v>21</v>
      </c>
      <c r="AH9" s="22"/>
      <c r="AI9" s="20"/>
      <c r="AJ9" s="87"/>
      <c r="AK9" s="88"/>
      <c r="AL9" s="24"/>
      <c r="AM9" s="72">
        <f>SUM(AM4:AM8)</f>
        <v>0</v>
      </c>
      <c r="AN9" s="72">
        <f>SUM(AN4:AN8)</f>
        <v>0</v>
      </c>
      <c r="AO9" s="72">
        <f>SUM(AO4:AO8)</f>
        <v>0</v>
      </c>
      <c r="AP9" s="72">
        <f>SUM(AP4:AP8)</f>
        <v>0</v>
      </c>
      <c r="AQ9" s="72">
        <f>SUM(AQ4:AQ8)</f>
        <v>0</v>
      </c>
      <c r="AR9" s="166">
        <v>0</v>
      </c>
      <c r="AS9" s="161">
        <f>SUM(AS4:AS8)</f>
        <v>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70" t="s">
        <v>185</v>
      </c>
      <c r="C11" s="171"/>
      <c r="D11" s="17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202</v>
      </c>
      <c r="O11" s="18" t="s">
        <v>203</v>
      </c>
      <c r="Q11" s="38"/>
      <c r="R11" s="38" t="s">
        <v>74</v>
      </c>
      <c r="S11" s="38"/>
      <c r="T11" s="35" t="s">
        <v>154</v>
      </c>
      <c r="U11" s="24"/>
      <c r="V11" s="30"/>
      <c r="W11" s="30"/>
      <c r="X11" s="169"/>
      <c r="Y11" s="169"/>
      <c r="Z11" s="169"/>
      <c r="AA11" s="169"/>
      <c r="AB11" s="169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169"/>
      <c r="AO11" s="169"/>
      <c r="AP11" s="169"/>
      <c r="AQ11" s="169"/>
      <c r="AR11" s="169"/>
      <c r="AS11" s="169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73">
        <v>520</v>
      </c>
      <c r="F12" s="173">
        <v>21</v>
      </c>
      <c r="G12" s="173">
        <v>77</v>
      </c>
      <c r="H12" s="173">
        <v>548</v>
      </c>
      <c r="I12" s="173">
        <v>2360</v>
      </c>
      <c r="J12" s="181">
        <v>0.65</v>
      </c>
      <c r="K12" s="35">
        <f>PRODUCT(I12/J12)</f>
        <v>3630.7692307692305</v>
      </c>
      <c r="L12" s="174">
        <f>PRODUCT((F12+G12)/E12)</f>
        <v>0.18846153846153846</v>
      </c>
      <c r="M12" s="174">
        <f>PRODUCT(H12/E12)</f>
        <v>1.0538461538461539</v>
      </c>
      <c r="N12" s="174">
        <f>PRODUCT((F12+G12+H12)/E12)</f>
        <v>1.2423076923076923</v>
      </c>
      <c r="O12" s="174">
        <f>PRODUCT(I12/E12)</f>
        <v>4.5384615384615383</v>
      </c>
      <c r="Q12" s="38"/>
      <c r="R12" s="38"/>
      <c r="S12" s="38"/>
      <c r="T12" s="35" t="s">
        <v>155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63" t="s">
        <v>65</v>
      </c>
      <c r="C13" s="164"/>
      <c r="D13" s="165"/>
      <c r="E13" s="173">
        <f>PRODUCT(E9+Q9)</f>
        <v>90</v>
      </c>
      <c r="F13" s="173">
        <f>PRODUCT(F9+R9)</f>
        <v>2</v>
      </c>
      <c r="G13" s="173">
        <f>PRODUCT(G9+S9)</f>
        <v>4</v>
      </c>
      <c r="H13" s="173">
        <f>PRODUCT(H9+T9)</f>
        <v>62</v>
      </c>
      <c r="I13" s="173">
        <f>PRODUCT(I9+U9)</f>
        <v>354</v>
      </c>
      <c r="J13" s="181">
        <f>PRODUCT(I13/K13)</f>
        <v>0.55762581471180994</v>
      </c>
      <c r="K13" s="35">
        <f>PRODUCT(K9+W9)</f>
        <v>634.83431121809338</v>
      </c>
      <c r="L13" s="174">
        <f>PRODUCT((F13+G13)/E13)</f>
        <v>6.6666666666666666E-2</v>
      </c>
      <c r="M13" s="174">
        <f>PRODUCT(H13/E13)</f>
        <v>0.68888888888888888</v>
      </c>
      <c r="N13" s="174">
        <f>PRODUCT((F13+G13+H13)/E13)</f>
        <v>0.75555555555555554</v>
      </c>
      <c r="O13" s="174">
        <f>PRODUCT(I13/E13)</f>
        <v>3.9333333333333331</v>
      </c>
      <c r="Q13" s="38"/>
      <c r="R13" s="38"/>
      <c r="S13" s="38"/>
      <c r="T13" s="35" t="s">
        <v>156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67" t="s">
        <v>184</v>
      </c>
      <c r="C14" s="168"/>
      <c r="D14" s="162"/>
      <c r="E14" s="173">
        <f>PRODUCT(AA9+AM9)</f>
        <v>3</v>
      </c>
      <c r="F14" s="173">
        <f>PRODUCT(AB9+AN9)</f>
        <v>0</v>
      </c>
      <c r="G14" s="173">
        <f>PRODUCT(AC9+AO9)</f>
        <v>0</v>
      </c>
      <c r="H14" s="173">
        <f>PRODUCT(AD9+AP9)</f>
        <v>3</v>
      </c>
      <c r="I14" s="173">
        <f>PRODUCT(AE9+AQ9)</f>
        <v>9</v>
      </c>
      <c r="J14" s="181">
        <f>PRODUCT(I14/K14)</f>
        <v>0.42857142857142855</v>
      </c>
      <c r="K14" s="24">
        <f>PRODUCT(AG9+AS9)</f>
        <v>21</v>
      </c>
      <c r="L14" s="174">
        <f>PRODUCT((F14+G14)/E14)</f>
        <v>0</v>
      </c>
      <c r="M14" s="174">
        <f>PRODUCT(H14/E14)</f>
        <v>1</v>
      </c>
      <c r="N14" s="174">
        <f>PRODUCT((F14+G14+H14)/E14)</f>
        <v>1</v>
      </c>
      <c r="O14" s="174">
        <f>PRODUCT(I14/E14)</f>
        <v>3</v>
      </c>
      <c r="Q14" s="38"/>
      <c r="R14" s="38"/>
      <c r="S14" s="35"/>
      <c r="T14" s="35" t="s">
        <v>157</v>
      </c>
      <c r="U14" s="24"/>
      <c r="V14" s="24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75" t="s">
        <v>186</v>
      </c>
      <c r="C15" s="81"/>
      <c r="D15" s="176"/>
      <c r="E15" s="173">
        <f>SUM(E12:E14)</f>
        <v>613</v>
      </c>
      <c r="F15" s="173">
        <f t="shared" ref="F15:I15" si="0">SUM(F12:F14)</f>
        <v>23</v>
      </c>
      <c r="G15" s="173">
        <f t="shared" si="0"/>
        <v>81</v>
      </c>
      <c r="H15" s="173">
        <f t="shared" si="0"/>
        <v>613</v>
      </c>
      <c r="I15" s="173">
        <f t="shared" si="0"/>
        <v>2723</v>
      </c>
      <c r="J15" s="181">
        <f>PRODUCT(I15/K15)</f>
        <v>0.63523485979708361</v>
      </c>
      <c r="K15" s="35">
        <f>SUM(K12:K14)</f>
        <v>4286.6035419873242</v>
      </c>
      <c r="L15" s="174">
        <f>PRODUCT((F15+G15)/E15)</f>
        <v>0.16965742251223492</v>
      </c>
      <c r="M15" s="174">
        <f>PRODUCT(H15/E15)</f>
        <v>1</v>
      </c>
      <c r="N15" s="174">
        <f>PRODUCT((F15+G15+H15)/E15)</f>
        <v>1.1696574225122349</v>
      </c>
      <c r="O15" s="174">
        <f>PRODUCT(I15/E15)</f>
        <v>4.4420880913539964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24"/>
      <c r="AL180" s="24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59" customWidth="1"/>
    <col min="3" max="3" width="25" style="60" customWidth="1"/>
    <col min="4" max="4" width="10.5703125" style="83" customWidth="1"/>
    <col min="5" max="5" width="8.85546875" style="83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60" customWidth="1"/>
    <col min="22" max="22" width="10.7109375" style="60" customWidth="1"/>
    <col min="23" max="23" width="20.7109375" style="83" customWidth="1"/>
    <col min="24" max="24" width="9.7109375" style="60" customWidth="1"/>
    <col min="25" max="30" width="9.140625" style="3"/>
  </cols>
  <sheetData>
    <row r="1" spans="1:30" ht="18.75" x14ac:dyDescent="0.3">
      <c r="A1" s="8"/>
      <c r="B1" s="85" t="s">
        <v>47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1"/>
      <c r="Y1" s="66"/>
      <c r="Z1" s="66"/>
      <c r="AA1" s="66"/>
      <c r="AB1" s="66"/>
      <c r="AC1" s="66"/>
      <c r="AD1" s="66"/>
    </row>
    <row r="2" spans="1:30" x14ac:dyDescent="0.25">
      <c r="A2" s="8"/>
      <c r="B2" s="10" t="s">
        <v>76</v>
      </c>
      <c r="C2" s="67" t="s">
        <v>77</v>
      </c>
      <c r="D2" s="11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27"/>
      <c r="Y2" s="66"/>
      <c r="Z2" s="66"/>
      <c r="AA2" s="66"/>
      <c r="AB2" s="66"/>
      <c r="AC2" s="66"/>
      <c r="AD2" s="66"/>
    </row>
    <row r="3" spans="1:30" x14ac:dyDescent="0.25">
      <c r="A3" s="8"/>
      <c r="B3" s="69" t="s">
        <v>75</v>
      </c>
      <c r="C3" s="22" t="s">
        <v>34</v>
      </c>
      <c r="D3" s="70" t="s">
        <v>35</v>
      </c>
      <c r="E3" s="71" t="s">
        <v>1</v>
      </c>
      <c r="F3" s="24"/>
      <c r="G3" s="72" t="s">
        <v>36</v>
      </c>
      <c r="H3" s="73" t="s">
        <v>37</v>
      </c>
      <c r="I3" s="73" t="s">
        <v>31</v>
      </c>
      <c r="J3" s="17" t="s">
        <v>38</v>
      </c>
      <c r="K3" s="74" t="s">
        <v>39</v>
      </c>
      <c r="L3" s="74" t="s">
        <v>40</v>
      </c>
      <c r="M3" s="72" t="s">
        <v>41</v>
      </c>
      <c r="N3" s="72" t="s">
        <v>30</v>
      </c>
      <c r="O3" s="73" t="s">
        <v>42</v>
      </c>
      <c r="P3" s="72" t="s">
        <v>37</v>
      </c>
      <c r="Q3" s="72" t="s">
        <v>16</v>
      </c>
      <c r="R3" s="72">
        <v>1</v>
      </c>
      <c r="S3" s="72">
        <v>2</v>
      </c>
      <c r="T3" s="72">
        <v>3</v>
      </c>
      <c r="U3" s="72" t="s">
        <v>43</v>
      </c>
      <c r="V3" s="17" t="s">
        <v>21</v>
      </c>
      <c r="W3" s="16" t="s">
        <v>44</v>
      </c>
      <c r="X3" s="16" t="s">
        <v>45</v>
      </c>
      <c r="Y3" s="66"/>
      <c r="Z3" s="66"/>
      <c r="AA3" s="66"/>
      <c r="AB3" s="66"/>
      <c r="AC3" s="66"/>
      <c r="AD3" s="66"/>
    </row>
    <row r="4" spans="1:30" x14ac:dyDescent="0.25">
      <c r="A4" s="8"/>
      <c r="B4" s="99" t="s">
        <v>78</v>
      </c>
      <c r="C4" s="100" t="s">
        <v>79</v>
      </c>
      <c r="D4" s="95" t="s">
        <v>64</v>
      </c>
      <c r="E4" s="112" t="s">
        <v>80</v>
      </c>
      <c r="F4" s="24"/>
      <c r="G4" s="75"/>
      <c r="H4" s="101"/>
      <c r="I4" s="101">
        <v>1</v>
      </c>
      <c r="J4" s="102" t="s">
        <v>81</v>
      </c>
      <c r="K4" s="102">
        <v>5</v>
      </c>
      <c r="L4" s="102"/>
      <c r="M4" s="102">
        <v>1</v>
      </c>
      <c r="N4" s="102"/>
      <c r="O4" s="75"/>
      <c r="P4" s="101"/>
      <c r="Q4" s="103" t="s">
        <v>82</v>
      </c>
      <c r="R4" s="103" t="s">
        <v>83</v>
      </c>
      <c r="S4" s="103"/>
      <c r="T4" s="103"/>
      <c r="U4" s="103" t="s">
        <v>84</v>
      </c>
      <c r="V4" s="104">
        <v>0.6</v>
      </c>
      <c r="W4" s="100" t="s">
        <v>85</v>
      </c>
      <c r="X4" s="105" t="s">
        <v>86</v>
      </c>
      <c r="Y4" s="66"/>
      <c r="Z4" s="66"/>
      <c r="AA4" s="66"/>
      <c r="AB4" s="66"/>
      <c r="AC4" s="66"/>
      <c r="AD4" s="66"/>
    </row>
    <row r="5" spans="1:30" x14ac:dyDescent="0.25">
      <c r="A5" s="23"/>
      <c r="B5" s="99" t="s">
        <v>87</v>
      </c>
      <c r="C5" s="100" t="s">
        <v>88</v>
      </c>
      <c r="D5" s="95" t="s">
        <v>64</v>
      </c>
      <c r="E5" s="112" t="s">
        <v>80</v>
      </c>
      <c r="F5" s="24"/>
      <c r="G5" s="75">
        <v>1</v>
      </c>
      <c r="H5" s="101"/>
      <c r="I5" s="101"/>
      <c r="J5" s="102" t="s">
        <v>81</v>
      </c>
      <c r="K5" s="102">
        <v>8</v>
      </c>
      <c r="L5" s="102"/>
      <c r="M5" s="102">
        <v>1</v>
      </c>
      <c r="N5" s="102"/>
      <c r="O5" s="75">
        <v>1</v>
      </c>
      <c r="P5" s="101"/>
      <c r="Q5" s="103" t="s">
        <v>89</v>
      </c>
      <c r="R5" s="103" t="s">
        <v>90</v>
      </c>
      <c r="S5" s="103"/>
      <c r="T5" s="103"/>
      <c r="U5" s="103" t="s">
        <v>91</v>
      </c>
      <c r="V5" s="104">
        <v>0.66700000000000004</v>
      </c>
      <c r="W5" s="100" t="s">
        <v>92</v>
      </c>
      <c r="X5" s="105" t="s">
        <v>93</v>
      </c>
      <c r="Y5" s="66"/>
      <c r="Z5" s="66"/>
      <c r="AA5" s="66"/>
      <c r="AB5" s="66"/>
      <c r="AC5" s="66"/>
      <c r="AD5" s="66"/>
    </row>
    <row r="6" spans="1:30" x14ac:dyDescent="0.25">
      <c r="A6" s="23"/>
      <c r="B6" s="123" t="s">
        <v>69</v>
      </c>
      <c r="C6" s="124" t="s">
        <v>70</v>
      </c>
      <c r="D6" s="125" t="s">
        <v>94</v>
      </c>
      <c r="E6" s="126" t="s">
        <v>95</v>
      </c>
      <c r="F6" s="35"/>
      <c r="G6" s="127"/>
      <c r="H6" s="128"/>
      <c r="I6" s="128">
        <v>1</v>
      </c>
      <c r="J6" s="129" t="s">
        <v>96</v>
      </c>
      <c r="K6" s="129">
        <v>6</v>
      </c>
      <c r="L6" s="129"/>
      <c r="M6" s="129">
        <v>1</v>
      </c>
      <c r="N6" s="129"/>
      <c r="O6" s="127"/>
      <c r="P6" s="128"/>
      <c r="Q6" s="130" t="s">
        <v>84</v>
      </c>
      <c r="R6" s="130"/>
      <c r="S6" s="130"/>
      <c r="T6" s="130" t="s">
        <v>84</v>
      </c>
      <c r="U6" s="130"/>
      <c r="V6" s="131">
        <v>0</v>
      </c>
      <c r="W6" s="124" t="s">
        <v>97</v>
      </c>
      <c r="X6" s="132" t="s">
        <v>71</v>
      </c>
      <c r="Y6" s="66"/>
      <c r="Z6" s="66"/>
      <c r="AA6" s="66"/>
      <c r="AB6" s="66"/>
      <c r="AC6" s="66"/>
      <c r="AD6" s="66"/>
    </row>
    <row r="7" spans="1:30" x14ac:dyDescent="0.25">
      <c r="A7" s="8"/>
      <c r="B7" s="123" t="s">
        <v>98</v>
      </c>
      <c r="C7" s="124" t="s">
        <v>99</v>
      </c>
      <c r="D7" s="125" t="s">
        <v>94</v>
      </c>
      <c r="E7" s="126" t="s">
        <v>95</v>
      </c>
      <c r="F7" s="35"/>
      <c r="G7" s="127"/>
      <c r="H7" s="128"/>
      <c r="I7" s="128">
        <v>1</v>
      </c>
      <c r="J7" s="129" t="s">
        <v>100</v>
      </c>
      <c r="K7" s="129">
        <v>6</v>
      </c>
      <c r="L7" s="129"/>
      <c r="M7" s="129">
        <v>1</v>
      </c>
      <c r="N7" s="129"/>
      <c r="O7" s="127"/>
      <c r="P7" s="128"/>
      <c r="Q7" s="130" t="s">
        <v>101</v>
      </c>
      <c r="R7" s="130" t="s">
        <v>102</v>
      </c>
      <c r="S7" s="130" t="s">
        <v>91</v>
      </c>
      <c r="T7" s="130"/>
      <c r="U7" s="130"/>
      <c r="V7" s="131">
        <v>0.5</v>
      </c>
      <c r="W7" s="124" t="s">
        <v>103</v>
      </c>
      <c r="X7" s="132" t="s">
        <v>104</v>
      </c>
      <c r="Y7" s="66"/>
      <c r="Z7" s="66"/>
      <c r="AA7" s="66"/>
      <c r="AB7" s="66"/>
      <c r="AC7" s="66"/>
      <c r="AD7" s="66"/>
    </row>
    <row r="8" spans="1:30" x14ac:dyDescent="0.25">
      <c r="A8" s="8"/>
      <c r="B8" s="123" t="s">
        <v>105</v>
      </c>
      <c r="C8" s="124" t="s">
        <v>106</v>
      </c>
      <c r="D8" s="125" t="s">
        <v>94</v>
      </c>
      <c r="E8" s="126" t="s">
        <v>95</v>
      </c>
      <c r="F8" s="35"/>
      <c r="G8" s="127"/>
      <c r="H8" s="128"/>
      <c r="I8" s="128">
        <v>1</v>
      </c>
      <c r="J8" s="129" t="s">
        <v>100</v>
      </c>
      <c r="K8" s="129">
        <v>9</v>
      </c>
      <c r="L8" s="129"/>
      <c r="M8" s="129">
        <v>1</v>
      </c>
      <c r="N8" s="129"/>
      <c r="O8" s="127"/>
      <c r="P8" s="128"/>
      <c r="Q8" s="130" t="s">
        <v>107</v>
      </c>
      <c r="R8" s="130" t="s">
        <v>90</v>
      </c>
      <c r="S8" s="130" t="s">
        <v>84</v>
      </c>
      <c r="T8" s="130" t="s">
        <v>84</v>
      </c>
      <c r="U8" s="130"/>
      <c r="V8" s="131">
        <v>0.25</v>
      </c>
      <c r="W8" s="124" t="s">
        <v>108</v>
      </c>
      <c r="X8" s="132" t="s">
        <v>109</v>
      </c>
      <c r="Y8" s="66"/>
      <c r="Z8" s="66"/>
      <c r="AA8" s="66"/>
      <c r="AB8" s="66"/>
      <c r="AC8" s="66"/>
      <c r="AD8" s="66"/>
    </row>
    <row r="9" spans="1:30" x14ac:dyDescent="0.25">
      <c r="A9" s="8"/>
      <c r="B9" s="123" t="s">
        <v>110</v>
      </c>
      <c r="C9" s="124" t="s">
        <v>111</v>
      </c>
      <c r="D9" s="125" t="s">
        <v>94</v>
      </c>
      <c r="E9" s="126" t="s">
        <v>95</v>
      </c>
      <c r="F9" s="35"/>
      <c r="G9" s="127"/>
      <c r="H9" s="128"/>
      <c r="I9" s="128">
        <v>1</v>
      </c>
      <c r="J9" s="129" t="s">
        <v>100</v>
      </c>
      <c r="K9" s="129">
        <v>2</v>
      </c>
      <c r="L9" s="129" t="s">
        <v>112</v>
      </c>
      <c r="M9" s="129">
        <v>1</v>
      </c>
      <c r="N9" s="129"/>
      <c r="O9" s="127">
        <v>1</v>
      </c>
      <c r="P9" s="128"/>
      <c r="Q9" s="132" t="s">
        <v>113</v>
      </c>
      <c r="R9" s="130" t="s">
        <v>84</v>
      </c>
      <c r="S9" s="130" t="s">
        <v>114</v>
      </c>
      <c r="T9" s="130" t="s">
        <v>91</v>
      </c>
      <c r="U9" s="130" t="s">
        <v>91</v>
      </c>
      <c r="V9" s="131">
        <v>0.77800000000000002</v>
      </c>
      <c r="W9" s="124" t="s">
        <v>115</v>
      </c>
      <c r="X9" s="132" t="s">
        <v>116</v>
      </c>
      <c r="Y9" s="66"/>
      <c r="Z9" s="66"/>
      <c r="AA9" s="66"/>
      <c r="AB9" s="66"/>
      <c r="AC9" s="66"/>
      <c r="AD9" s="66"/>
    </row>
    <row r="10" spans="1:30" x14ac:dyDescent="0.25">
      <c r="A10" s="8"/>
      <c r="B10" s="123" t="s">
        <v>187</v>
      </c>
      <c r="C10" s="124" t="s">
        <v>188</v>
      </c>
      <c r="D10" s="125" t="s">
        <v>94</v>
      </c>
      <c r="E10" s="126" t="s">
        <v>95</v>
      </c>
      <c r="F10" s="35"/>
      <c r="G10" s="127">
        <v>1</v>
      </c>
      <c r="H10" s="128"/>
      <c r="I10" s="128"/>
      <c r="J10" s="129" t="s">
        <v>81</v>
      </c>
      <c r="K10" s="129">
        <v>7</v>
      </c>
      <c r="L10" s="129"/>
      <c r="M10" s="129">
        <v>1</v>
      </c>
      <c r="N10" s="129"/>
      <c r="O10" s="127"/>
      <c r="P10" s="128"/>
      <c r="Q10" s="132" t="s">
        <v>89</v>
      </c>
      <c r="R10" s="130" t="s">
        <v>90</v>
      </c>
      <c r="S10" s="130" t="s">
        <v>91</v>
      </c>
      <c r="T10" s="130"/>
      <c r="U10" s="130"/>
      <c r="V10" s="131">
        <v>0.66700000000000004</v>
      </c>
      <c r="W10" s="124" t="s">
        <v>85</v>
      </c>
      <c r="X10" s="132" t="s">
        <v>189</v>
      </c>
      <c r="Y10" s="66"/>
      <c r="Z10" s="66"/>
      <c r="AA10" s="66"/>
      <c r="AB10" s="66"/>
      <c r="AC10" s="66"/>
      <c r="AD10" s="66"/>
    </row>
    <row r="11" spans="1:30" x14ac:dyDescent="0.25">
      <c r="A11" s="23"/>
      <c r="B11" s="22" t="s">
        <v>7</v>
      </c>
      <c r="C11" s="17"/>
      <c r="D11" s="16"/>
      <c r="E11" s="76"/>
      <c r="F11" s="77"/>
      <c r="G11" s="18">
        <f>SUM(G4:G10)</f>
        <v>2</v>
      </c>
      <c r="H11" s="18"/>
      <c r="I11" s="18">
        <f>SUM(I4:I10)</f>
        <v>5</v>
      </c>
      <c r="J11" s="17"/>
      <c r="K11" s="17"/>
      <c r="L11" s="17"/>
      <c r="M11" s="18">
        <f>SUM(M4:M10)</f>
        <v>7</v>
      </c>
      <c r="N11" s="18"/>
      <c r="O11" s="18">
        <f>SUM(O4:O10)</f>
        <v>2</v>
      </c>
      <c r="P11" s="18"/>
      <c r="Q11" s="79" t="s">
        <v>190</v>
      </c>
      <c r="R11" s="79" t="s">
        <v>191</v>
      </c>
      <c r="S11" s="79" t="s">
        <v>174</v>
      </c>
      <c r="T11" s="79" t="s">
        <v>102</v>
      </c>
      <c r="U11" s="79" t="s">
        <v>89</v>
      </c>
      <c r="V11" s="33">
        <v>0.55200000000000005</v>
      </c>
      <c r="W11" s="78"/>
      <c r="X11" s="79"/>
      <c r="Y11" s="66"/>
      <c r="Z11" s="66"/>
      <c r="AA11" s="66"/>
      <c r="AB11" s="66"/>
      <c r="AC11" s="66"/>
      <c r="AD11" s="66"/>
    </row>
    <row r="12" spans="1:30" x14ac:dyDescent="0.25">
      <c r="A12" s="23"/>
      <c r="B12" s="120" t="s">
        <v>46</v>
      </c>
      <c r="C12" s="106" t="s">
        <v>117</v>
      </c>
      <c r="D12" s="121"/>
      <c r="E12" s="62"/>
      <c r="F12" s="63"/>
      <c r="G12" s="133"/>
      <c r="H12" s="113"/>
      <c r="I12" s="107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84"/>
      <c r="W12" s="113"/>
      <c r="X12" s="97"/>
      <c r="Y12" s="66"/>
      <c r="Z12" s="66"/>
      <c r="AA12" s="66"/>
      <c r="AB12" s="66"/>
      <c r="AC12" s="66"/>
      <c r="AD12" s="66"/>
    </row>
    <row r="13" spans="1:30" x14ac:dyDescent="0.25">
      <c r="A13" s="23"/>
      <c r="B13" s="114"/>
      <c r="C13" s="80"/>
      <c r="D13" s="122"/>
      <c r="E13" s="115"/>
      <c r="F13" s="81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116"/>
      <c r="Y13" s="66"/>
      <c r="Z13" s="66"/>
      <c r="AA13" s="66"/>
      <c r="AB13" s="66"/>
      <c r="AC13" s="66"/>
      <c r="AD13" s="66"/>
    </row>
    <row r="14" spans="1:30" x14ac:dyDescent="0.25">
      <c r="A14" s="8"/>
      <c r="B14" s="22" t="s">
        <v>118</v>
      </c>
      <c r="C14" s="22" t="s">
        <v>34</v>
      </c>
      <c r="D14" s="16" t="s">
        <v>35</v>
      </c>
      <c r="E14" s="21" t="s">
        <v>1</v>
      </c>
      <c r="F14" s="24"/>
      <c r="G14" s="18" t="s">
        <v>36</v>
      </c>
      <c r="H14" s="15" t="s">
        <v>37</v>
      </c>
      <c r="I14" s="15" t="s">
        <v>31</v>
      </c>
      <c r="J14" s="17" t="s">
        <v>38</v>
      </c>
      <c r="K14" s="17" t="s">
        <v>39</v>
      </c>
      <c r="L14" s="17" t="s">
        <v>40</v>
      </c>
      <c r="M14" s="18" t="s">
        <v>41</v>
      </c>
      <c r="N14" s="18" t="s">
        <v>30</v>
      </c>
      <c r="O14" s="15" t="s">
        <v>42</v>
      </c>
      <c r="P14" s="18" t="s">
        <v>37</v>
      </c>
      <c r="Q14" s="18" t="s">
        <v>16</v>
      </c>
      <c r="R14" s="18">
        <v>1</v>
      </c>
      <c r="S14" s="18">
        <v>2</v>
      </c>
      <c r="T14" s="18">
        <v>3</v>
      </c>
      <c r="U14" s="18" t="s">
        <v>43</v>
      </c>
      <c r="V14" s="17" t="s">
        <v>21</v>
      </c>
      <c r="W14" s="16" t="s">
        <v>44</v>
      </c>
      <c r="X14" s="16" t="s">
        <v>45</v>
      </c>
      <c r="Y14" s="66"/>
      <c r="Z14" s="66"/>
      <c r="AA14" s="66"/>
      <c r="AB14" s="66"/>
      <c r="AC14" s="66"/>
      <c r="AD14" s="66"/>
    </row>
    <row r="15" spans="1:30" x14ac:dyDescent="0.25">
      <c r="A15" s="8"/>
      <c r="B15" s="134" t="s">
        <v>119</v>
      </c>
      <c r="C15" s="135" t="s">
        <v>120</v>
      </c>
      <c r="D15" s="136" t="s">
        <v>64</v>
      </c>
      <c r="E15" s="137" t="s">
        <v>144</v>
      </c>
      <c r="F15" s="24"/>
      <c r="G15" s="138"/>
      <c r="H15" s="139"/>
      <c r="I15" s="139">
        <v>1</v>
      </c>
      <c r="J15" s="140" t="s">
        <v>81</v>
      </c>
      <c r="K15" s="140">
        <v>1</v>
      </c>
      <c r="L15" s="102"/>
      <c r="M15" s="140">
        <v>1</v>
      </c>
      <c r="N15" s="138"/>
      <c r="O15" s="139"/>
      <c r="P15" s="139"/>
      <c r="Q15" s="141" t="s">
        <v>89</v>
      </c>
      <c r="R15" s="141" t="s">
        <v>90</v>
      </c>
      <c r="S15" s="141" t="s">
        <v>91</v>
      </c>
      <c r="T15" s="141"/>
      <c r="U15" s="141"/>
      <c r="V15" s="142">
        <v>0.66700000000000004</v>
      </c>
      <c r="W15" s="135" t="s">
        <v>121</v>
      </c>
      <c r="X15" s="143" t="s">
        <v>122</v>
      </c>
      <c r="Y15" s="66"/>
      <c r="Z15" s="66"/>
      <c r="AA15" s="66"/>
      <c r="AB15" s="66"/>
      <c r="AC15" s="66"/>
      <c r="AD15" s="66"/>
    </row>
    <row r="16" spans="1:30" x14ac:dyDescent="0.25">
      <c r="A16" s="23"/>
      <c r="B16" s="114"/>
      <c r="C16" s="80"/>
      <c r="D16" s="122"/>
      <c r="E16" s="115"/>
      <c r="F16" s="81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116"/>
      <c r="Y16" s="66"/>
      <c r="Z16" s="66"/>
      <c r="AA16" s="66"/>
      <c r="AB16" s="66"/>
      <c r="AC16" s="66"/>
      <c r="AD16" s="66"/>
    </row>
    <row r="17" spans="1:30" x14ac:dyDescent="0.25">
      <c r="A17" s="8"/>
      <c r="B17" s="22" t="s">
        <v>123</v>
      </c>
      <c r="C17" s="22" t="s">
        <v>34</v>
      </c>
      <c r="D17" s="16" t="s">
        <v>35</v>
      </c>
      <c r="E17" s="21" t="s">
        <v>1</v>
      </c>
      <c r="F17" s="24"/>
      <c r="G17" s="18" t="s">
        <v>36</v>
      </c>
      <c r="H17" s="15" t="s">
        <v>37</v>
      </c>
      <c r="I17" s="15" t="s">
        <v>31</v>
      </c>
      <c r="J17" s="17" t="s">
        <v>38</v>
      </c>
      <c r="K17" s="17" t="s">
        <v>39</v>
      </c>
      <c r="L17" s="17" t="s">
        <v>40</v>
      </c>
      <c r="M17" s="18" t="s">
        <v>41</v>
      </c>
      <c r="N17" s="18" t="s">
        <v>30</v>
      </c>
      <c r="O17" s="15" t="s">
        <v>42</v>
      </c>
      <c r="P17" s="18" t="s">
        <v>37</v>
      </c>
      <c r="Q17" s="18" t="s">
        <v>16</v>
      </c>
      <c r="R17" s="18">
        <v>1</v>
      </c>
      <c r="S17" s="18">
        <v>2</v>
      </c>
      <c r="T17" s="18">
        <v>3</v>
      </c>
      <c r="U17" s="18" t="s">
        <v>43</v>
      </c>
      <c r="V17" s="17" t="s">
        <v>21</v>
      </c>
      <c r="W17" s="16" t="s">
        <v>44</v>
      </c>
      <c r="X17" s="16" t="s">
        <v>45</v>
      </c>
      <c r="Y17" s="66"/>
      <c r="Z17" s="66"/>
      <c r="AA17" s="66"/>
      <c r="AB17" s="66"/>
      <c r="AC17" s="66"/>
      <c r="AD17" s="66"/>
    </row>
    <row r="18" spans="1:30" x14ac:dyDescent="0.25">
      <c r="A18" s="8"/>
      <c r="B18" s="99" t="s">
        <v>124</v>
      </c>
      <c r="C18" s="100" t="s">
        <v>125</v>
      </c>
      <c r="D18" s="95" t="s">
        <v>64</v>
      </c>
      <c r="E18" s="119" t="s">
        <v>126</v>
      </c>
      <c r="F18" s="24"/>
      <c r="G18" s="75"/>
      <c r="H18" s="101"/>
      <c r="I18" s="75">
        <v>1</v>
      </c>
      <c r="J18" s="102" t="s">
        <v>81</v>
      </c>
      <c r="K18" s="102">
        <v>1</v>
      </c>
      <c r="L18" s="102"/>
      <c r="M18" s="102">
        <v>1</v>
      </c>
      <c r="N18" s="75"/>
      <c r="O18" s="101"/>
      <c r="P18" s="101"/>
      <c r="Q18" s="103" t="s">
        <v>127</v>
      </c>
      <c r="R18" s="103" t="s">
        <v>128</v>
      </c>
      <c r="S18" s="103" t="s">
        <v>84</v>
      </c>
      <c r="T18" s="103"/>
      <c r="U18" s="103"/>
      <c r="V18" s="104">
        <v>0.16700000000000001</v>
      </c>
      <c r="W18" s="100" t="s">
        <v>129</v>
      </c>
      <c r="X18" s="105" t="s">
        <v>130</v>
      </c>
      <c r="Y18" s="66"/>
      <c r="Z18" s="66"/>
      <c r="AA18" s="66"/>
      <c r="AB18" s="66"/>
      <c r="AC18" s="66"/>
      <c r="AD18" s="66"/>
    </row>
    <row r="19" spans="1:30" x14ac:dyDescent="0.25">
      <c r="A19" s="8"/>
      <c r="B19" s="99" t="s">
        <v>131</v>
      </c>
      <c r="C19" s="100" t="s">
        <v>132</v>
      </c>
      <c r="D19" s="95" t="s">
        <v>64</v>
      </c>
      <c r="E19" s="119" t="s">
        <v>133</v>
      </c>
      <c r="F19" s="24"/>
      <c r="G19" s="75"/>
      <c r="H19" s="101"/>
      <c r="I19" s="75">
        <v>1</v>
      </c>
      <c r="J19" s="102" t="s">
        <v>81</v>
      </c>
      <c r="K19" s="102">
        <v>6</v>
      </c>
      <c r="L19" s="102"/>
      <c r="M19" s="102">
        <v>1</v>
      </c>
      <c r="N19" s="75">
        <v>1</v>
      </c>
      <c r="O19" s="75">
        <v>2</v>
      </c>
      <c r="P19" s="101">
        <v>3</v>
      </c>
      <c r="Q19" s="103" t="s">
        <v>134</v>
      </c>
      <c r="R19" s="103" t="s">
        <v>89</v>
      </c>
      <c r="S19" s="103" t="s">
        <v>84</v>
      </c>
      <c r="T19" s="103" t="s">
        <v>91</v>
      </c>
      <c r="U19" s="103" t="s">
        <v>135</v>
      </c>
      <c r="V19" s="104">
        <v>0.75</v>
      </c>
      <c r="W19" s="100" t="s">
        <v>85</v>
      </c>
      <c r="X19" s="105" t="s">
        <v>136</v>
      </c>
      <c r="Y19" s="66"/>
      <c r="Z19" s="66"/>
      <c r="AA19" s="66"/>
      <c r="AB19" s="66"/>
      <c r="AC19" s="66"/>
      <c r="AD19" s="66"/>
    </row>
    <row r="20" spans="1:30" x14ac:dyDescent="0.25">
      <c r="A20" s="8"/>
      <c r="B20" s="134" t="s">
        <v>137</v>
      </c>
      <c r="C20" s="135" t="s">
        <v>138</v>
      </c>
      <c r="D20" s="136" t="s">
        <v>64</v>
      </c>
      <c r="E20" s="137" t="s">
        <v>133</v>
      </c>
      <c r="F20" s="108"/>
      <c r="G20" s="75"/>
      <c r="H20" s="101"/>
      <c r="I20" s="75">
        <v>1</v>
      </c>
      <c r="J20" s="102" t="s">
        <v>81</v>
      </c>
      <c r="K20" s="102">
        <v>1</v>
      </c>
      <c r="L20" s="102"/>
      <c r="M20" s="102">
        <v>1</v>
      </c>
      <c r="N20" s="75"/>
      <c r="O20" s="101"/>
      <c r="P20" s="101">
        <v>2</v>
      </c>
      <c r="Q20" s="141" t="s">
        <v>82</v>
      </c>
      <c r="R20" s="141" t="s">
        <v>101</v>
      </c>
      <c r="S20" s="141" t="s">
        <v>91</v>
      </c>
      <c r="T20" s="141"/>
      <c r="U20" s="141"/>
      <c r="V20" s="142">
        <v>0.6</v>
      </c>
      <c r="W20" s="100" t="s">
        <v>139</v>
      </c>
      <c r="X20" s="105" t="s">
        <v>140</v>
      </c>
      <c r="Y20" s="66"/>
      <c r="Z20" s="66"/>
      <c r="AA20" s="66"/>
      <c r="AB20" s="66"/>
      <c r="AC20" s="66"/>
      <c r="AD20" s="66"/>
    </row>
    <row r="21" spans="1:30" x14ac:dyDescent="0.25">
      <c r="A21" s="23"/>
      <c r="B21" s="22" t="s">
        <v>7</v>
      </c>
      <c r="C21" s="17"/>
      <c r="D21" s="16"/>
      <c r="E21" s="76"/>
      <c r="F21" s="77"/>
      <c r="G21" s="18"/>
      <c r="H21" s="18"/>
      <c r="I21" s="18">
        <f t="shared" ref="I21" si="0">SUM(I15:I20)</f>
        <v>4</v>
      </c>
      <c r="J21" s="17"/>
      <c r="K21" s="17"/>
      <c r="L21" s="17"/>
      <c r="M21" s="18">
        <f>SUM(M15:M20)</f>
        <v>4</v>
      </c>
      <c r="N21" s="18">
        <f t="shared" ref="N21:P21" si="1">SUM(N15:N20)</f>
        <v>1</v>
      </c>
      <c r="O21" s="18">
        <f t="shared" si="1"/>
        <v>2</v>
      </c>
      <c r="P21" s="18">
        <f t="shared" si="1"/>
        <v>5</v>
      </c>
      <c r="Q21" s="79" t="s">
        <v>141</v>
      </c>
      <c r="R21" s="79" t="s">
        <v>142</v>
      </c>
      <c r="S21" s="79" t="s">
        <v>102</v>
      </c>
      <c r="T21" s="79" t="s">
        <v>91</v>
      </c>
      <c r="U21" s="79" t="s">
        <v>135</v>
      </c>
      <c r="V21" s="33">
        <v>0.52600000000000002</v>
      </c>
      <c r="W21" s="78"/>
      <c r="X21" s="79"/>
      <c r="Y21" s="66"/>
      <c r="Z21" s="66"/>
      <c r="AA21" s="66"/>
      <c r="AB21" s="66"/>
      <c r="AC21" s="66"/>
      <c r="AD21" s="66"/>
    </row>
    <row r="22" spans="1:30" x14ac:dyDescent="0.25">
      <c r="A22" s="23"/>
      <c r="B22" s="151"/>
      <c r="C22" s="152"/>
      <c r="D22" s="153"/>
      <c r="E22" s="154"/>
      <c r="F22" s="155"/>
      <c r="G22" s="152"/>
      <c r="H22" s="152"/>
      <c r="I22" s="152"/>
      <c r="J22" s="156"/>
      <c r="K22" s="156"/>
      <c r="L22" s="156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3"/>
      <c r="X22" s="157"/>
      <c r="Y22" s="66"/>
      <c r="Z22" s="66"/>
      <c r="AA22" s="66"/>
      <c r="AB22" s="66"/>
      <c r="AC22" s="66"/>
      <c r="AD22" s="66"/>
    </row>
    <row r="23" spans="1:30" x14ac:dyDescent="0.25">
      <c r="A23" s="23"/>
      <c r="B23" s="58"/>
      <c r="C23" s="35"/>
      <c r="D23" s="58"/>
      <c r="E23" s="82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144"/>
      <c r="V23" s="35"/>
      <c r="W23" s="58"/>
      <c r="X23" s="35"/>
      <c r="Y23" s="66"/>
      <c r="Z23" s="66"/>
      <c r="AA23" s="66"/>
      <c r="AB23" s="66"/>
      <c r="AC23" s="66"/>
      <c r="AD23" s="66"/>
    </row>
    <row r="24" spans="1:30" x14ac:dyDescent="0.25">
      <c r="A24" s="23"/>
      <c r="B24" s="58"/>
      <c r="C24" s="35"/>
      <c r="D24" s="58"/>
      <c r="E24" s="82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58"/>
      <c r="X24" s="35"/>
      <c r="Y24" s="66"/>
      <c r="Z24" s="66"/>
      <c r="AA24" s="66"/>
      <c r="AB24" s="66"/>
      <c r="AC24" s="66"/>
      <c r="AD24" s="66"/>
    </row>
    <row r="25" spans="1:30" x14ac:dyDescent="0.25">
      <c r="A25" s="23"/>
      <c r="B25" s="58"/>
      <c r="C25" s="35"/>
      <c r="D25" s="58"/>
      <c r="E25" s="82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58"/>
      <c r="X25" s="35"/>
      <c r="Y25" s="66"/>
      <c r="Z25" s="66"/>
      <c r="AA25" s="66"/>
      <c r="AB25" s="66"/>
      <c r="AC25" s="66"/>
      <c r="AD25" s="66"/>
    </row>
    <row r="26" spans="1:30" x14ac:dyDescent="0.25">
      <c r="A26" s="23"/>
      <c r="B26" s="58"/>
      <c r="C26" s="35"/>
      <c r="D26" s="58"/>
      <c r="E26" s="82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58"/>
      <c r="X26" s="35"/>
      <c r="Y26" s="66"/>
      <c r="Z26" s="66"/>
      <c r="AA26" s="66"/>
      <c r="AB26" s="66"/>
      <c r="AC26" s="66"/>
      <c r="AD26" s="66"/>
    </row>
    <row r="27" spans="1:30" x14ac:dyDescent="0.25">
      <c r="A27" s="23"/>
      <c r="B27" s="58"/>
      <c r="C27" s="35"/>
      <c r="D27" s="58"/>
      <c r="E27" s="82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58"/>
      <c r="X27" s="35"/>
      <c r="Y27" s="66"/>
      <c r="Z27" s="66"/>
      <c r="AA27" s="66"/>
      <c r="AB27" s="66"/>
      <c r="AC27" s="66"/>
      <c r="AD27" s="66"/>
    </row>
    <row r="28" spans="1:30" x14ac:dyDescent="0.25">
      <c r="A28" s="23"/>
      <c r="B28" s="58"/>
      <c r="C28" s="35"/>
      <c r="D28" s="58"/>
      <c r="E28" s="82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58"/>
      <c r="X28" s="35"/>
      <c r="Y28" s="66"/>
      <c r="Z28" s="66"/>
      <c r="AA28" s="66"/>
      <c r="AB28" s="66"/>
      <c r="AC28" s="66"/>
      <c r="AD28" s="66"/>
    </row>
    <row r="29" spans="1:30" x14ac:dyDescent="0.25">
      <c r="A29" s="23"/>
      <c r="B29" s="58"/>
      <c r="C29" s="35"/>
      <c r="D29" s="58"/>
      <c r="E29" s="82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8"/>
      <c r="X29" s="35"/>
      <c r="Y29" s="66"/>
      <c r="Z29" s="66"/>
      <c r="AA29" s="66"/>
      <c r="AB29" s="66"/>
      <c r="AC29" s="66"/>
      <c r="AD29" s="66"/>
    </row>
    <row r="30" spans="1:30" x14ac:dyDescent="0.25">
      <c r="A30" s="23"/>
      <c r="B30" s="58"/>
      <c r="C30" s="35"/>
      <c r="D30" s="58"/>
      <c r="E30" s="82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8"/>
      <c r="X30" s="35"/>
      <c r="Y30" s="66"/>
      <c r="Z30" s="66"/>
      <c r="AA30" s="66"/>
      <c r="AB30" s="66"/>
      <c r="AC30" s="66"/>
      <c r="AD30" s="66"/>
    </row>
    <row r="31" spans="1:30" x14ac:dyDescent="0.25">
      <c r="A31" s="23"/>
      <c r="B31" s="58"/>
      <c r="C31" s="35"/>
      <c r="D31" s="58"/>
      <c r="E31" s="82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58"/>
      <c r="X31" s="35"/>
      <c r="Y31" s="66"/>
      <c r="Z31" s="66"/>
      <c r="AA31" s="66"/>
      <c r="AB31" s="66"/>
      <c r="AC31" s="66"/>
      <c r="AD31" s="66"/>
    </row>
    <row r="32" spans="1:30" x14ac:dyDescent="0.25">
      <c r="A32" s="23"/>
      <c r="B32" s="58"/>
      <c r="C32" s="35"/>
      <c r="D32" s="58"/>
      <c r="E32" s="82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58"/>
      <c r="X32" s="35"/>
      <c r="Y32" s="66"/>
      <c r="Z32" s="66"/>
      <c r="AA32" s="66"/>
      <c r="AB32" s="66"/>
      <c r="AC32" s="66"/>
      <c r="AD32" s="66"/>
    </row>
    <row r="33" spans="1:30" x14ac:dyDescent="0.25">
      <c r="A33" s="23"/>
      <c r="B33" s="35"/>
      <c r="C33" s="35"/>
      <c r="D33" s="58"/>
      <c r="E33" s="145"/>
      <c r="F33" s="58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58"/>
      <c r="X33" s="35"/>
      <c r="Y33" s="66"/>
      <c r="Z33" s="66"/>
      <c r="AA33" s="66"/>
      <c r="AB33" s="66"/>
      <c r="AC33" s="66"/>
      <c r="AD33" s="66"/>
    </row>
    <row r="34" spans="1:30" x14ac:dyDescent="0.25">
      <c r="A34" s="23"/>
      <c r="B34" s="35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66"/>
      <c r="Z34" s="66"/>
      <c r="AA34" s="66"/>
      <c r="AB34" s="66"/>
      <c r="AC34" s="66"/>
      <c r="AD34" s="66"/>
    </row>
    <row r="35" spans="1:30" x14ac:dyDescent="0.25">
      <c r="A35" s="23"/>
      <c r="B35" s="35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66"/>
      <c r="Z35" s="66"/>
      <c r="AA35" s="66"/>
      <c r="AB35" s="66"/>
      <c r="AC35" s="66"/>
      <c r="AD35" s="66"/>
    </row>
    <row r="36" spans="1:30" x14ac:dyDescent="0.25">
      <c r="A36" s="23"/>
      <c r="B36" s="35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66"/>
      <c r="Z36" s="66"/>
      <c r="AA36" s="66"/>
      <c r="AB36" s="66"/>
      <c r="AC36" s="66"/>
      <c r="AD36" s="66"/>
    </row>
    <row r="37" spans="1:30" x14ac:dyDescent="0.25">
      <c r="A37" s="2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66"/>
      <c r="Z37" s="66"/>
      <c r="AA37" s="66"/>
      <c r="AB37" s="66"/>
      <c r="AC37" s="66"/>
      <c r="AD37" s="66"/>
    </row>
    <row r="38" spans="1:30" x14ac:dyDescent="0.25">
      <c r="A38" s="23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66"/>
      <c r="Z38" s="66"/>
      <c r="AA38" s="66"/>
      <c r="AB38" s="66"/>
      <c r="AC38" s="66"/>
      <c r="AD38" s="66"/>
    </row>
    <row r="39" spans="1:30" x14ac:dyDescent="0.25">
      <c r="A39" s="2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66"/>
      <c r="Z39" s="66"/>
      <c r="AA39" s="66"/>
      <c r="AB39" s="66"/>
      <c r="AC39" s="66"/>
      <c r="AD39" s="66"/>
    </row>
    <row r="40" spans="1:30" x14ac:dyDescent="0.25">
      <c r="A40" s="23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66"/>
      <c r="Z40" s="66"/>
      <c r="AA40" s="66"/>
      <c r="AB40" s="66"/>
      <c r="AC40" s="66"/>
      <c r="AD40" s="66"/>
    </row>
    <row r="41" spans="1:30" x14ac:dyDescent="0.25">
      <c r="A41" s="23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66"/>
      <c r="Z41" s="66"/>
      <c r="AA41" s="66"/>
      <c r="AB41" s="66"/>
      <c r="AC41" s="66"/>
      <c r="AD41" s="66"/>
    </row>
    <row r="42" spans="1:30" x14ac:dyDescent="0.25">
      <c r="A42" s="23"/>
      <c r="B42" s="58"/>
      <c r="C42" s="35"/>
      <c r="D42" s="58"/>
      <c r="E42" s="82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58"/>
      <c r="X42" s="35"/>
      <c r="Y42" s="66"/>
      <c r="Z42" s="66"/>
      <c r="AA42" s="66"/>
      <c r="AB42" s="66"/>
      <c r="AC42" s="66"/>
      <c r="AD42" s="66"/>
    </row>
    <row r="43" spans="1:30" x14ac:dyDescent="0.25">
      <c r="A43" s="23"/>
      <c r="B43" s="58"/>
      <c r="C43" s="35"/>
      <c r="D43" s="58"/>
      <c r="E43" s="82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58"/>
      <c r="X43" s="35"/>
      <c r="Y43" s="66"/>
      <c r="Z43" s="66"/>
      <c r="AA43" s="66"/>
      <c r="AB43" s="66"/>
      <c r="AC43" s="66"/>
      <c r="AD43" s="66"/>
    </row>
    <row r="44" spans="1:30" x14ac:dyDescent="0.25">
      <c r="A44" s="23"/>
      <c r="B44" s="58"/>
      <c r="C44" s="35"/>
      <c r="D44" s="58"/>
      <c r="E44" s="82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117"/>
      <c r="X44" s="35"/>
      <c r="Y44" s="66"/>
      <c r="Z44" s="66"/>
      <c r="AA44" s="66"/>
      <c r="AB44" s="66"/>
      <c r="AC44" s="66"/>
      <c r="AD44" s="66"/>
    </row>
    <row r="45" spans="1:30" x14ac:dyDescent="0.25">
      <c r="A45" s="23"/>
      <c r="B45" s="58"/>
      <c r="C45" s="35"/>
      <c r="D45" s="58"/>
      <c r="E45" s="82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66"/>
      <c r="Z45" s="66"/>
      <c r="AA45" s="66"/>
      <c r="AB45" s="66"/>
      <c r="AC45" s="66"/>
      <c r="AD45" s="66"/>
    </row>
    <row r="46" spans="1:30" x14ac:dyDescent="0.25">
      <c r="A46" s="23"/>
      <c r="B46" s="58"/>
      <c r="C46" s="35"/>
      <c r="D46" s="58"/>
      <c r="E46" s="82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118"/>
      <c r="X46" s="35"/>
      <c r="Y46" s="66"/>
      <c r="Z46" s="66"/>
      <c r="AA46" s="66"/>
      <c r="AB46" s="66"/>
      <c r="AC46" s="66"/>
      <c r="AD46" s="66"/>
    </row>
    <row r="47" spans="1:30" x14ac:dyDescent="0.25">
      <c r="A47" s="23"/>
      <c r="B47" s="58"/>
      <c r="C47" s="35"/>
      <c r="D47" s="58"/>
      <c r="E47" s="82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58"/>
      <c r="X47" s="35"/>
      <c r="Y47" s="66"/>
      <c r="Z47" s="66"/>
      <c r="AA47" s="66"/>
      <c r="AB47" s="66"/>
      <c r="AC47" s="66"/>
      <c r="AD47" s="66"/>
    </row>
    <row r="48" spans="1:30" x14ac:dyDescent="0.25">
      <c r="A48" s="23"/>
      <c r="B48" s="58"/>
      <c r="C48" s="35"/>
      <c r="D48" s="58"/>
      <c r="E48" s="82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58"/>
      <c r="X48" s="35"/>
      <c r="Y48" s="66"/>
      <c r="Z48" s="66"/>
      <c r="AA48" s="66"/>
      <c r="AB48" s="66"/>
      <c r="AC48" s="66"/>
      <c r="AD48" s="66"/>
    </row>
    <row r="49" spans="1:30" x14ac:dyDescent="0.25">
      <c r="A49" s="23"/>
      <c r="B49" s="58"/>
      <c r="C49" s="35"/>
      <c r="D49" s="58"/>
      <c r="E49" s="82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58"/>
      <c r="X49" s="35"/>
      <c r="Y49" s="66"/>
      <c r="Z49" s="66"/>
      <c r="AA49" s="66"/>
      <c r="AB49" s="66"/>
      <c r="AC49" s="66"/>
      <c r="AD49" s="66"/>
    </row>
    <row r="50" spans="1:30" x14ac:dyDescent="0.25">
      <c r="A50" s="23"/>
      <c r="B50" s="58"/>
      <c r="C50" s="35"/>
      <c r="D50" s="58"/>
      <c r="E50" s="82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58"/>
      <c r="X50" s="35"/>
      <c r="Y50" s="66"/>
      <c r="Z50" s="66"/>
      <c r="AA50" s="66"/>
      <c r="AB50" s="66"/>
      <c r="AC50" s="66"/>
      <c r="AD50" s="66"/>
    </row>
    <row r="51" spans="1:30" x14ac:dyDescent="0.25">
      <c r="A51" s="23"/>
      <c r="B51" s="58"/>
      <c r="C51" s="35"/>
      <c r="D51" s="58"/>
      <c r="E51" s="82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58"/>
      <c r="X51" s="35"/>
      <c r="Y51" s="66"/>
      <c r="Z51" s="66"/>
      <c r="AA51" s="66"/>
      <c r="AB51" s="66"/>
      <c r="AC51" s="66"/>
      <c r="AD51" s="66"/>
    </row>
    <row r="52" spans="1:30" x14ac:dyDescent="0.25">
      <c r="A52" s="23"/>
      <c r="B52" s="58"/>
      <c r="C52" s="35"/>
      <c r="D52" s="58"/>
      <c r="E52" s="82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58"/>
      <c r="X52" s="35"/>
      <c r="Y52" s="66"/>
      <c r="Z52" s="66"/>
      <c r="AA52" s="66"/>
      <c r="AB52" s="66"/>
      <c r="AC52" s="66"/>
      <c r="AD52" s="66"/>
    </row>
    <row r="53" spans="1:30" x14ac:dyDescent="0.25">
      <c r="A53" s="23"/>
      <c r="B53" s="58"/>
      <c r="C53" s="35"/>
      <c r="D53" s="58"/>
      <c r="E53" s="82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58"/>
      <c r="X53" s="35"/>
      <c r="Y53" s="66"/>
      <c r="Z53" s="66"/>
      <c r="AA53" s="66"/>
      <c r="AB53" s="66"/>
      <c r="AC53" s="66"/>
      <c r="AD53" s="66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24"/>
      <c r="R54" s="24"/>
      <c r="S54" s="24"/>
      <c r="T54" s="24"/>
      <c r="U54" s="24"/>
      <c r="V54" s="24"/>
      <c r="W54" s="58"/>
      <c r="X54" s="24"/>
      <c r="Y54" s="66"/>
      <c r="Z54" s="66"/>
      <c r="AA54" s="66"/>
      <c r="AB54" s="66"/>
      <c r="AC54" s="66"/>
      <c r="AD54" s="66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24"/>
      <c r="R55" s="24"/>
      <c r="S55" s="24"/>
      <c r="T55" s="24"/>
      <c r="U55" s="24"/>
      <c r="V55" s="24"/>
      <c r="W55" s="58"/>
      <c r="X55" s="24"/>
      <c r="Y55" s="66"/>
      <c r="Z55" s="66"/>
      <c r="AA55" s="66"/>
      <c r="AB55" s="66"/>
      <c r="AC55" s="66"/>
      <c r="AD55" s="66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24"/>
      <c r="R56" s="24"/>
      <c r="S56" s="24"/>
      <c r="T56" s="24"/>
      <c r="U56" s="24"/>
      <c r="V56" s="24"/>
      <c r="W56" s="58"/>
      <c r="X56" s="24"/>
      <c r="Y56" s="66"/>
      <c r="Z56" s="66"/>
      <c r="AA56" s="66"/>
      <c r="AB56" s="66"/>
      <c r="AC56" s="66"/>
      <c r="AD56" s="66"/>
    </row>
    <row r="57" spans="1:30" x14ac:dyDescent="0.25">
      <c r="A57" s="23"/>
      <c r="B57" s="58"/>
      <c r="C57" s="35"/>
      <c r="D57" s="58"/>
      <c r="E57" s="58"/>
      <c r="F57" s="24"/>
      <c r="G57" s="35"/>
      <c r="H57" s="38"/>
      <c r="I57" s="35"/>
      <c r="J57" s="24"/>
      <c r="K57" s="24"/>
      <c r="L57" s="24"/>
      <c r="M57" s="24"/>
      <c r="N57" s="57"/>
      <c r="O57" s="57"/>
      <c r="P57" s="24"/>
      <c r="Q57" s="24"/>
      <c r="R57" s="24"/>
      <c r="S57" s="24"/>
      <c r="T57" s="24"/>
      <c r="U57" s="24"/>
      <c r="V57" s="24"/>
      <c r="W57" s="58"/>
      <c r="X57" s="24"/>
      <c r="Y57" s="66"/>
      <c r="Z57" s="66"/>
      <c r="AA57" s="66"/>
      <c r="AB57" s="66"/>
      <c r="AC57" s="66"/>
      <c r="AD57" s="66"/>
    </row>
    <row r="58" spans="1:30" x14ac:dyDescent="0.25">
      <c r="A58" s="23"/>
      <c r="B58" s="58"/>
      <c r="C58" s="35"/>
      <c r="D58" s="58"/>
      <c r="E58" s="58"/>
      <c r="F58" s="24"/>
      <c r="G58" s="35"/>
      <c r="H58" s="38"/>
      <c r="I58" s="35"/>
      <c r="J58" s="24"/>
      <c r="K58" s="24"/>
      <c r="L58" s="24"/>
      <c r="M58" s="24"/>
      <c r="N58" s="57"/>
      <c r="O58" s="57"/>
      <c r="P58" s="24"/>
      <c r="Q58" s="24"/>
      <c r="R58" s="24"/>
      <c r="S58" s="24"/>
      <c r="T58" s="24"/>
      <c r="U58" s="24"/>
      <c r="V58" s="24"/>
      <c r="W58" s="58"/>
      <c r="X58" s="24"/>
      <c r="Y58" s="66"/>
      <c r="Z58" s="66"/>
      <c r="AA58" s="66"/>
      <c r="AB58" s="66"/>
      <c r="AC58" s="66"/>
      <c r="AD58" s="66"/>
    </row>
    <row r="59" spans="1:30" x14ac:dyDescent="0.25">
      <c r="A59" s="23"/>
      <c r="B59" s="58"/>
      <c r="C59" s="35"/>
      <c r="D59" s="58"/>
      <c r="E59" s="58"/>
      <c r="F59" s="24"/>
      <c r="G59" s="35"/>
      <c r="H59" s="38"/>
      <c r="I59" s="35"/>
      <c r="J59" s="24"/>
      <c r="K59" s="24"/>
      <c r="L59" s="24"/>
      <c r="M59" s="24"/>
      <c r="N59" s="57"/>
      <c r="O59" s="57"/>
      <c r="P59" s="24"/>
      <c r="Q59" s="24"/>
      <c r="R59" s="24"/>
      <c r="S59" s="24"/>
      <c r="T59" s="24"/>
      <c r="U59" s="24"/>
      <c r="V59" s="24"/>
      <c r="W59" s="58"/>
      <c r="X59" s="24"/>
      <c r="Y59" s="66"/>
      <c r="Z59" s="66"/>
      <c r="AA59" s="66"/>
      <c r="AB59" s="66"/>
      <c r="AC59" s="66"/>
      <c r="AD59" s="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</sheetData>
  <sortState ref="B9:X10">
    <sortCondition descending="1" ref="B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2020-09-29T10:37:59Z</dcterms:modified>
</cp:coreProperties>
</file>