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37" i="1" l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AN52" i="1" l="1"/>
  <c r="AM52" i="1"/>
  <c r="AM46" i="1"/>
  <c r="AM41" i="1"/>
  <c r="AN36" i="1"/>
  <c r="AM36" i="1"/>
  <c r="AL36" i="1"/>
  <c r="AN34" i="1"/>
  <c r="AL46" i="1" s="1"/>
  <c r="AN46" i="1" s="1"/>
  <c r="AM34" i="1"/>
  <c r="AL41" i="1" s="1"/>
  <c r="AN41" i="1" s="1"/>
  <c r="AP33" i="1"/>
  <c r="AN31" i="1"/>
  <c r="AL45" i="1" s="1"/>
  <c r="AN45" i="1" s="1"/>
  <c r="AM31" i="1"/>
  <c r="AL40" i="1" s="1"/>
  <c r="AN40" i="1" s="1"/>
  <c r="AP30" i="1"/>
  <c r="AM37" i="1" l="1"/>
  <c r="AL42" i="1" s="1"/>
  <c r="AN42" i="1" s="1"/>
  <c r="AN37" i="1"/>
  <c r="AL47" i="1" s="1"/>
  <c r="AN47" i="1" s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30" i="1"/>
  <c r="J30" i="1"/>
  <c r="I30" i="1"/>
  <c r="H30" i="1"/>
  <c r="P6" i="3" l="1"/>
  <c r="O12" i="4" l="1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K14" i="4"/>
  <c r="F14" i="4"/>
  <c r="N14" i="4" s="1"/>
  <c r="H14" i="4"/>
  <c r="K15" i="4"/>
  <c r="J15" i="4" s="1"/>
  <c r="O15" i="4"/>
  <c r="O14" i="4"/>
  <c r="J14" i="4"/>
  <c r="L14" i="4"/>
  <c r="M14" i="4"/>
  <c r="H15" i="4"/>
  <c r="M15" i="4" s="1"/>
  <c r="AF9" i="4"/>
  <c r="P16" i="3"/>
  <c r="F15" i="4" l="1"/>
  <c r="O9" i="1"/>
  <c r="O7" i="1"/>
  <c r="N15" i="4" l="1"/>
  <c r="L15" i="4"/>
  <c r="Y17" i="1"/>
  <c r="X17" i="1"/>
  <c r="H23" i="1" s="1"/>
  <c r="W17" i="1"/>
  <c r="G23" i="1" s="1"/>
  <c r="V17" i="1"/>
  <c r="F23" i="1" s="1"/>
  <c r="U17" i="1"/>
  <c r="E23" i="1" s="1"/>
  <c r="M17" i="1"/>
  <c r="L17" i="1"/>
  <c r="K17" i="1"/>
  <c r="J17" i="1"/>
  <c r="I17" i="1"/>
  <c r="H17" i="1"/>
  <c r="H22" i="1" s="1"/>
  <c r="G17" i="1"/>
  <c r="G22" i="1" s="1"/>
  <c r="F17" i="1"/>
  <c r="F22" i="1" s="1"/>
  <c r="E17" i="1"/>
  <c r="E22" i="1" s="1"/>
  <c r="O17" i="1"/>
  <c r="O22" i="1" s="1"/>
  <c r="O25" i="1" s="1"/>
  <c r="I23" i="1" l="1"/>
  <c r="M23" i="1" s="1"/>
  <c r="O26" i="1"/>
  <c r="E25" i="1"/>
  <c r="G25" i="1"/>
  <c r="K23" i="1"/>
  <c r="L23" i="1"/>
  <c r="I22" i="1"/>
  <c r="F25" i="1"/>
  <c r="K22" i="1"/>
  <c r="L22" i="1"/>
  <c r="H25" i="1"/>
  <c r="N17" i="1"/>
  <c r="N22" i="1" s="1"/>
  <c r="N23" i="1" l="1"/>
  <c r="Z17" i="1" s="1"/>
  <c r="L25" i="1"/>
  <c r="K25" i="1"/>
  <c r="M22" i="1"/>
  <c r="I25" i="1"/>
  <c r="AQ17" i="1"/>
  <c r="AP17" i="1"/>
  <c r="AO17" i="1"/>
  <c r="AN17" i="1"/>
  <c r="AM17" i="1"/>
  <c r="AL17" i="1"/>
  <c r="D19" i="1" s="1"/>
  <c r="M25" i="1" l="1"/>
  <c r="N25" i="1"/>
</calcChain>
</file>

<file path=xl/sharedStrings.xml><?xml version="1.0" encoding="utf-8"?>
<sst xmlns="http://schemas.openxmlformats.org/spreadsheetml/2006/main" count="529" uniqueCount="278">
  <si>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</si>
  <si>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</si>
  <si>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</si>
  <si>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</si>
  <si>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</si>
  <si>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</si>
  <si>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</si>
  <si>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</si>
  <si>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</si>
  <si>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</si>
  <si>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</si>
  <si>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</si>
  <si>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</si>
  <si>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</si>
  <si>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</si>
  <si>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</si>
  <si>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</si>
  <si>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</si>
  <si>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</si>
  <si>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</si>
  <si>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</si>
  <si>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</si>
  <si>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</si>
  <si>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</si>
  <si>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</si>
  <si>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</si>
  <si>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</si>
  <si>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</si>
  <si>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</si>
  <si>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</si>
  <si>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</si>
  <si>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</si>
  <si>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</si>
  <si>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</si>
  <si>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</si>
  <si>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</si>
  <si>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</si>
  <si>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</si>
  <si>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</si>
  <si>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</si>
  <si>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</si>
  <si>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</si>
  <si>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</si>
  <si>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</si>
  <si>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</si>
  <si>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</si>
  <si>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</si>
  <si>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</si>
  <si>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</si>
  <si>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</si>
  <si>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</si>
  <si>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</si>
  <si>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</si>
  <si>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</si>
  <si>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</si>
  <si>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</si>
  <si>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</si>
  <si>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</si>
  <si>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</si>
  <si>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</si>
  <si>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</si>
  <si>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</si>
  <si>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</si>
  <si>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</si>
  <si>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MIEHET</t>
  </si>
  <si>
    <t>0/1</t>
  </si>
  <si>
    <t>suomensarja</t>
  </si>
  <si>
    <t>4.</t>
  </si>
  <si>
    <t>0/2</t>
  </si>
  <si>
    <t>9.</t>
  </si>
  <si>
    <t>KPL</t>
  </si>
  <si>
    <t>KPL = Kouvolan Pallonlyöjät  (1931)</t>
  </si>
  <si>
    <t>2-3  Kiri</t>
  </si>
  <si>
    <t>3/5</t>
  </si>
  <si>
    <t>Itä</t>
  </si>
  <si>
    <t>jok</t>
  </si>
  <si>
    <t>3k</t>
  </si>
  <si>
    <t>3-1  Lippo Pesis</t>
  </si>
  <si>
    <t>0-3  ViVe</t>
  </si>
  <si>
    <t>Teemu Nurmio</t>
  </si>
  <si>
    <t>PöU</t>
  </si>
  <si>
    <t>3.</t>
  </si>
  <si>
    <t>JoKo</t>
  </si>
  <si>
    <t>KPL  2</t>
  </si>
  <si>
    <t>JoKo = Jokioisten Koetus  (1902), kasvattajaseura</t>
  </si>
  <si>
    <t>PöU = Pöytyän Urheilijat  (1945)</t>
  </si>
  <si>
    <t>02.07. 2017  Imatra</t>
  </si>
  <si>
    <t>21 v  10 kk  29 pv</t>
  </si>
  <si>
    <t>B-POJAT</t>
  </si>
  <si>
    <t>14.07. 2013  Hyvinkää</t>
  </si>
  <si>
    <t xml:space="preserve">  0-2  (3-4, 2-6)</t>
  </si>
  <si>
    <t>Saku Komulainen</t>
  </si>
  <si>
    <t>A-POJAT</t>
  </si>
  <si>
    <t>18.07. 2014  Seinäjoki</t>
  </si>
  <si>
    <t xml:space="preserve">  2-1  (3-2, 1-2, 1-0)</t>
  </si>
  <si>
    <t>Tuomas Nissinen</t>
  </si>
  <si>
    <t>26.06. 2015  Hyvinkää</t>
  </si>
  <si>
    <t xml:space="preserve">  0-1  (2-5, 2-2)</t>
  </si>
  <si>
    <t>2k</t>
  </si>
  <si>
    <t>Mikko Pirhonen</t>
  </si>
  <si>
    <t>01.07. 2016  Kouvola</t>
  </si>
  <si>
    <t xml:space="preserve">  1-2  (2-1, 6-10, 1-2)</t>
  </si>
  <si>
    <t>Anssi Lammila</t>
  </si>
  <si>
    <t>25.05. 2013  SoJy - KPL  2-0  (9-1, 7-0)</t>
  </si>
  <si>
    <t>23.07. 2013  JoMa - KPL  1-0  (5-5, 4-0)</t>
  </si>
  <si>
    <t>29.05. 2013  ViVe - KPL  2-0  (3-0, 15-2)</t>
  </si>
  <si>
    <t>10.08. 2014  KPL - JoMa  0-2  (3-4, 4-13)</t>
  </si>
  <si>
    <t>16.  ottelu</t>
  </si>
  <si>
    <t>2.  ottelu</t>
  </si>
  <si>
    <t>48.  ottelu</t>
  </si>
  <si>
    <t xml:space="preserve">  17 v   9 kk 22 pv</t>
  </si>
  <si>
    <t xml:space="preserve">  17 v 11 kk 20 pv</t>
  </si>
  <si>
    <t xml:space="preserve">  17 v   9 kk 26 pv</t>
  </si>
  <si>
    <t xml:space="preserve">  19 v   0 kk   7 pv</t>
  </si>
  <si>
    <t>0-2  JoMa</t>
  </si>
  <si>
    <t xml:space="preserve">  2-1  (1-0, 1-2, 0-0, 1-0)</t>
  </si>
  <si>
    <t>3v</t>
  </si>
  <si>
    <t>A</t>
  </si>
  <si>
    <t>3/8</t>
  </si>
  <si>
    <t>1/3</t>
  </si>
  <si>
    <t>2/4</t>
  </si>
  <si>
    <t>Eero Pitkänen</t>
  </si>
  <si>
    <t>5029</t>
  </si>
  <si>
    <t>4/7</t>
  </si>
  <si>
    <t>1/7</t>
  </si>
  <si>
    <t>5/5</t>
  </si>
  <si>
    <t>10/19</t>
  </si>
  <si>
    <t>1/4</t>
  </si>
  <si>
    <t>1/1</t>
  </si>
  <si>
    <t>4/4</t>
  </si>
  <si>
    <t>5/7</t>
  </si>
  <si>
    <t>5/10</t>
  </si>
  <si>
    <t xml:space="preserve">      Mitalit</t>
  </si>
  <si>
    <t>3-0  KoU</t>
  </si>
  <si>
    <t>1-3  ViVe</t>
  </si>
  <si>
    <t>1-2  JoMa</t>
  </si>
  <si>
    <t xml:space="preserve">       Runkosarja TOP-30</t>
  </si>
  <si>
    <t>29.</t>
  </si>
  <si>
    <t>13.</t>
  </si>
  <si>
    <t>28.</t>
  </si>
  <si>
    <t>8.</t>
  </si>
  <si>
    <t>Ylempi loppusarja TOP-10</t>
  </si>
  <si>
    <t>03.8.1995   Forssa</t>
  </si>
  <si>
    <t>22.</t>
  </si>
  <si>
    <t>3-1  KiPa</t>
  </si>
  <si>
    <t>3-2  SoJy</t>
  </si>
  <si>
    <t>0-3  JoMa</t>
  </si>
  <si>
    <t>3/4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</si>
  <si>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</si>
  <si>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</si>
  <si>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</si>
  <si>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</si>
  <si>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</si>
  <si>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</si>
  <si>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</si>
  <si>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</si>
  <si>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</si>
  <si>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IPV = Imatran Pallo-Veikot  (1955)</t>
  </si>
  <si>
    <t>IPV</t>
  </si>
  <si>
    <t>07.07. 2019  Seinäjoki</t>
  </si>
  <si>
    <t xml:space="preserve">  1-2  (0-11, 7-4, 1-2)</t>
  </si>
  <si>
    <t>2/5</t>
  </si>
  <si>
    <t>Jani Komulainen</t>
  </si>
  <si>
    <t>4566</t>
  </si>
  <si>
    <t>6/16</t>
  </si>
  <si>
    <t>7.</t>
  </si>
  <si>
    <t>10.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</si>
  <si>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</si>
  <si>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</si>
  <si>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</si>
  <si>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</si>
  <si>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</si>
  <si>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</si>
  <si>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</si>
  <si>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</si>
  <si>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</si>
  <si>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</si>
  <si>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</si>
  <si>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</si>
  <si>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</si>
  <si>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</si>
  <si>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</si>
  <si>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</si>
  <si>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</si>
  <si>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</si>
  <si>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</si>
  <si>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</si>
  <si>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</si>
  <si>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170.   16.07. 2019  AA - IPV  2-1</t>
  </si>
  <si>
    <t>188. ottelu</t>
  </si>
  <si>
    <t>454.</t>
  </si>
  <si>
    <t>459.</t>
  </si>
  <si>
    <t>292.</t>
  </si>
  <si>
    <t>159.</t>
  </si>
  <si>
    <t>134.</t>
  </si>
  <si>
    <t>102.</t>
  </si>
  <si>
    <t>105.</t>
  </si>
  <si>
    <t>404.</t>
  </si>
  <si>
    <t>263.</t>
  </si>
  <si>
    <t>237.</t>
  </si>
  <si>
    <t>190.</t>
  </si>
  <si>
    <t>196.</t>
  </si>
  <si>
    <t>566.</t>
  </si>
  <si>
    <t>375.</t>
  </si>
  <si>
    <t>322.</t>
  </si>
  <si>
    <t>239.</t>
  </si>
  <si>
    <t>247.</t>
  </si>
  <si>
    <t>547.</t>
  </si>
  <si>
    <t>386.</t>
  </si>
  <si>
    <t>285.</t>
  </si>
  <si>
    <t>221.</t>
  </si>
  <si>
    <t>225.</t>
  </si>
  <si>
    <t>1721.</t>
  </si>
  <si>
    <t>1484.</t>
  </si>
  <si>
    <t>1443.</t>
  </si>
  <si>
    <t>1238.</t>
  </si>
  <si>
    <t>933.</t>
  </si>
  <si>
    <t>925.</t>
  </si>
  <si>
    <t>893.</t>
  </si>
  <si>
    <t>1274.</t>
  </si>
  <si>
    <t>871.</t>
  </si>
  <si>
    <t>657.</t>
  </si>
  <si>
    <t>304.</t>
  </si>
  <si>
    <t>206.</t>
  </si>
  <si>
    <t>145.</t>
  </si>
  <si>
    <t>1482.</t>
  </si>
  <si>
    <t>1108.</t>
  </si>
  <si>
    <t>907.</t>
  </si>
  <si>
    <t>700.</t>
  </si>
  <si>
    <t>507.</t>
  </si>
  <si>
    <t>415.</t>
  </si>
  <si>
    <t>331.</t>
  </si>
  <si>
    <t>1481.</t>
  </si>
  <si>
    <t>1066.</t>
  </si>
  <si>
    <t>817.</t>
  </si>
  <si>
    <t>671.</t>
  </si>
  <si>
    <t>536.</t>
  </si>
  <si>
    <t>423.</t>
  </si>
  <si>
    <t>339.</t>
  </si>
  <si>
    <t>983.</t>
  </si>
  <si>
    <t>782.</t>
  </si>
  <si>
    <t>632.</t>
  </si>
  <si>
    <t>544.</t>
  </si>
  <si>
    <t>433.</t>
  </si>
  <si>
    <t>383.</t>
  </si>
  <si>
    <t>SEUROITTAIN</t>
  </si>
  <si>
    <t>OSUUS</t>
  </si>
  <si>
    <t>Sotkamon Jymy</t>
  </si>
  <si>
    <t>ka / ottelu</t>
  </si>
  <si>
    <t>Joensuun Maila</t>
  </si>
  <si>
    <t>LYÖDYT, KA/OTT</t>
  </si>
  <si>
    <t>RS</t>
  </si>
  <si>
    <t>YLS</t>
  </si>
  <si>
    <t>ERO</t>
  </si>
  <si>
    <t>TUODUT, KA/OTT</t>
  </si>
  <si>
    <t>Kouvolan Pallonlyöjät</t>
  </si>
  <si>
    <t>Imatran Pallo-Veikot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</si>
  <si>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</si>
  <si>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</si>
  <si>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</si>
  <si>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</si>
  <si>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</si>
  <si>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</si>
  <si>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</si>
  <si>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147.   08.07. 2018  KPL - KiPa  2-1</t>
  </si>
  <si>
    <t>260.   15.06. 2018  HP - KPL  0-2</t>
  </si>
  <si>
    <t>0-0-1</t>
  </si>
  <si>
    <t xml:space="preserve"> 1945 - 2020</t>
  </si>
  <si>
    <t>395 022</t>
  </si>
  <si>
    <t xml:space="preserve"> Ottelutilasto</t>
  </si>
  <si>
    <t>343.   05.07.2020  KiPa - IPV  1-0</t>
  </si>
  <si>
    <t>24 v 11 kk   2 pv</t>
  </si>
  <si>
    <t>115.</t>
  </si>
  <si>
    <t>248.</t>
  </si>
  <si>
    <t>271.</t>
  </si>
  <si>
    <t>280.</t>
  </si>
  <si>
    <t>878.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</si>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</sst>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165" fontId="4" fillId="8" borderId="1" xfId="1" applyNumberFormat="1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8" borderId="9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7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79</v>
      </c>
      <c r="C1" s="6"/>
      <c r="D1" s="99"/>
      <c r="E1" s="110" t="s">
        <v>142</v>
      </c>
      <c r="F1" s="7"/>
      <c r="G1" s="7"/>
      <c r="H1" s="6"/>
      <c r="I1" s="6"/>
      <c r="J1" s="6"/>
      <c r="K1" s="6"/>
      <c r="L1" s="7"/>
      <c r="M1" s="6"/>
      <c r="N1" s="6"/>
      <c r="O1" s="8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136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141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32" t="s">
        <v>132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2011</v>
      </c>
      <c r="C4" s="94" t="s">
        <v>57</v>
      </c>
      <c r="D4" s="95" t="s">
        <v>80</v>
      </c>
      <c r="E4" s="94"/>
      <c r="F4" s="116" t="s">
        <v>66</v>
      </c>
      <c r="G4" s="117"/>
      <c r="H4" s="94"/>
      <c r="I4" s="94"/>
      <c r="J4" s="94"/>
      <c r="K4" s="94"/>
      <c r="L4" s="94"/>
      <c r="M4" s="94"/>
      <c r="N4" s="96"/>
      <c r="O4" s="30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4">
        <v>2012</v>
      </c>
      <c r="C5" s="94" t="s">
        <v>81</v>
      </c>
      <c r="D5" s="95" t="s">
        <v>82</v>
      </c>
      <c r="E5" s="94"/>
      <c r="F5" s="116" t="s">
        <v>66</v>
      </c>
      <c r="G5" s="117"/>
      <c r="H5" s="94"/>
      <c r="I5" s="94"/>
      <c r="J5" s="94"/>
      <c r="K5" s="94"/>
      <c r="L5" s="94"/>
      <c r="M5" s="94"/>
      <c r="N5" s="96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1"/>
      <c r="AO5" s="27"/>
      <c r="AP5" s="29"/>
      <c r="AQ5" s="25"/>
      <c r="AR5" s="39"/>
    </row>
    <row r="6" spans="1:44" s="4" customFormat="1" ht="15" customHeight="1" x14ac:dyDescent="0.25">
      <c r="A6" s="2"/>
      <c r="B6" s="94">
        <v>2013</v>
      </c>
      <c r="C6" s="94" t="s">
        <v>61</v>
      </c>
      <c r="D6" s="95" t="s">
        <v>83</v>
      </c>
      <c r="E6" s="94"/>
      <c r="F6" s="116" t="s">
        <v>66</v>
      </c>
      <c r="G6" s="117"/>
      <c r="H6" s="94"/>
      <c r="I6" s="94"/>
      <c r="J6" s="94"/>
      <c r="K6" s="94"/>
      <c r="L6" s="94"/>
      <c r="M6" s="127"/>
      <c r="N6" s="96"/>
      <c r="O6" s="30"/>
      <c r="P6" s="18"/>
      <c r="Q6" s="18"/>
      <c r="R6" s="18"/>
      <c r="S6" s="18"/>
      <c r="T6" s="24"/>
      <c r="U6" s="25"/>
      <c r="V6" s="27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2013</v>
      </c>
      <c r="C7" s="25" t="s">
        <v>69</v>
      </c>
      <c r="D7" s="26" t="s">
        <v>70</v>
      </c>
      <c r="E7" s="25">
        <v>19</v>
      </c>
      <c r="F7" s="25">
        <v>0</v>
      </c>
      <c r="G7" s="25">
        <v>1</v>
      </c>
      <c r="H7" s="25">
        <v>9</v>
      </c>
      <c r="I7" s="25">
        <v>32</v>
      </c>
      <c r="J7" s="25">
        <v>27</v>
      </c>
      <c r="K7" s="25">
        <v>2</v>
      </c>
      <c r="L7" s="25">
        <v>2</v>
      </c>
      <c r="M7" s="29">
        <v>1</v>
      </c>
      <c r="N7" s="28">
        <v>0.45069999999999999</v>
      </c>
      <c r="O7" s="93">
        <f>PRODUCT(I7/N7)</f>
        <v>71.000665631240295</v>
      </c>
      <c r="P7" s="18"/>
      <c r="Q7" s="18"/>
      <c r="R7" s="18"/>
      <c r="S7" s="18"/>
      <c r="T7" s="24"/>
      <c r="U7" s="25"/>
      <c r="V7" s="27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94">
        <v>2014</v>
      </c>
      <c r="C8" s="94" t="s">
        <v>61</v>
      </c>
      <c r="D8" s="95" t="s">
        <v>83</v>
      </c>
      <c r="E8" s="94"/>
      <c r="F8" s="116" t="s">
        <v>66</v>
      </c>
      <c r="G8" s="117"/>
      <c r="H8" s="94"/>
      <c r="I8" s="94"/>
      <c r="J8" s="94"/>
      <c r="K8" s="94"/>
      <c r="L8" s="94"/>
      <c r="M8" s="127"/>
      <c r="N8" s="96"/>
      <c r="O8" s="30"/>
      <c r="P8" s="18"/>
      <c r="Q8" s="18"/>
      <c r="R8" s="18"/>
      <c r="S8" s="18"/>
      <c r="T8" s="24"/>
      <c r="U8" s="25"/>
      <c r="V8" s="27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2014</v>
      </c>
      <c r="C9" s="25" t="s">
        <v>69</v>
      </c>
      <c r="D9" s="26" t="s">
        <v>70</v>
      </c>
      <c r="E9" s="25">
        <v>30</v>
      </c>
      <c r="F9" s="25">
        <v>1</v>
      </c>
      <c r="G9" s="25">
        <v>2</v>
      </c>
      <c r="H9" s="25">
        <v>21</v>
      </c>
      <c r="I9" s="25">
        <v>62</v>
      </c>
      <c r="J9" s="25">
        <v>54</v>
      </c>
      <c r="K9" s="25">
        <v>1</v>
      </c>
      <c r="L9" s="25">
        <v>4</v>
      </c>
      <c r="M9" s="29">
        <v>3</v>
      </c>
      <c r="N9" s="28">
        <v>0.58499999999999996</v>
      </c>
      <c r="O9" s="93">
        <f>PRODUCT(I9/N9)</f>
        <v>105.98290598290599</v>
      </c>
      <c r="P9" s="18"/>
      <c r="Q9" s="18"/>
      <c r="R9" s="18"/>
      <c r="S9" s="18"/>
      <c r="T9" s="24"/>
      <c r="U9" s="25"/>
      <c r="V9" s="27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94">
        <v>2015</v>
      </c>
      <c r="C10" s="94" t="s">
        <v>61</v>
      </c>
      <c r="D10" s="95" t="s">
        <v>83</v>
      </c>
      <c r="E10" s="94"/>
      <c r="F10" s="116" t="s">
        <v>66</v>
      </c>
      <c r="G10" s="117"/>
      <c r="H10" s="94"/>
      <c r="I10" s="94"/>
      <c r="J10" s="94"/>
      <c r="K10" s="94"/>
      <c r="L10" s="94"/>
      <c r="M10" s="127"/>
      <c r="N10" s="96"/>
      <c r="O10" s="30"/>
      <c r="P10" s="18"/>
      <c r="Q10" s="18"/>
      <c r="R10" s="18"/>
      <c r="S10" s="18"/>
      <c r="T10" s="24"/>
      <c r="U10" s="25"/>
      <c r="V10" s="27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2015</v>
      </c>
      <c r="C11" s="25" t="s">
        <v>57</v>
      </c>
      <c r="D11" s="26" t="s">
        <v>70</v>
      </c>
      <c r="E11" s="25">
        <v>30</v>
      </c>
      <c r="F11" s="25">
        <v>0</v>
      </c>
      <c r="G11" s="25">
        <v>1</v>
      </c>
      <c r="H11" s="25">
        <v>22</v>
      </c>
      <c r="I11" s="25">
        <v>74</v>
      </c>
      <c r="J11" s="25">
        <v>67</v>
      </c>
      <c r="K11" s="25">
        <v>1</v>
      </c>
      <c r="L11" s="25">
        <v>5</v>
      </c>
      <c r="M11" s="25">
        <v>1</v>
      </c>
      <c r="N11" s="32">
        <v>0.5736</v>
      </c>
      <c r="O11" s="100">
        <v>129</v>
      </c>
      <c r="P11" s="18"/>
      <c r="Q11" s="18"/>
      <c r="R11" s="18"/>
      <c r="S11" s="18"/>
      <c r="T11" s="24"/>
      <c r="U11" s="25">
        <v>5</v>
      </c>
      <c r="V11" s="27">
        <v>0</v>
      </c>
      <c r="W11" s="27">
        <v>0</v>
      </c>
      <c r="X11" s="25">
        <v>7</v>
      </c>
      <c r="Y11" s="25">
        <v>8</v>
      </c>
      <c r="Z11" s="28">
        <v>0.5</v>
      </c>
      <c r="AA11" s="24"/>
      <c r="AB11" s="18"/>
      <c r="AC11" s="18"/>
      <c r="AD11" s="18"/>
      <c r="AE11" s="18"/>
      <c r="AF11" s="24"/>
      <c r="AG11" s="84" t="s">
        <v>72</v>
      </c>
      <c r="AH11" s="84"/>
      <c r="AI11" s="84"/>
      <c r="AJ11" s="84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2016</v>
      </c>
      <c r="C12" s="25" t="s">
        <v>67</v>
      </c>
      <c r="D12" s="26" t="s">
        <v>70</v>
      </c>
      <c r="E12" s="25">
        <v>25</v>
      </c>
      <c r="F12" s="25">
        <v>1</v>
      </c>
      <c r="G12" s="25">
        <v>4</v>
      </c>
      <c r="H12" s="25">
        <v>33</v>
      </c>
      <c r="I12" s="25">
        <v>77</v>
      </c>
      <c r="J12" s="25">
        <v>55</v>
      </c>
      <c r="K12" s="25">
        <v>10</v>
      </c>
      <c r="L12" s="25">
        <v>7</v>
      </c>
      <c r="M12" s="25">
        <v>5</v>
      </c>
      <c r="N12" s="32">
        <v>0.72599999999999998</v>
      </c>
      <c r="O12" s="100">
        <v>106</v>
      </c>
      <c r="P12" s="18"/>
      <c r="Q12" s="18" t="s">
        <v>139</v>
      </c>
      <c r="R12" s="18"/>
      <c r="S12" s="18"/>
      <c r="T12" s="24"/>
      <c r="U12" s="25">
        <v>9</v>
      </c>
      <c r="V12" s="27">
        <v>0</v>
      </c>
      <c r="W12" s="27">
        <v>0</v>
      </c>
      <c r="X12" s="25">
        <v>13</v>
      </c>
      <c r="Y12" s="25">
        <v>28</v>
      </c>
      <c r="Z12" s="28">
        <v>0.65100000000000002</v>
      </c>
      <c r="AA12" s="24"/>
      <c r="AB12" s="18"/>
      <c r="AC12" s="18" t="s">
        <v>140</v>
      </c>
      <c r="AD12" s="18"/>
      <c r="AE12" s="18"/>
      <c r="AF12" s="24"/>
      <c r="AG12" s="84" t="s">
        <v>77</v>
      </c>
      <c r="AH12" s="84" t="s">
        <v>78</v>
      </c>
      <c r="AI12" s="84" t="s">
        <v>114</v>
      </c>
      <c r="AJ12" s="84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2017</v>
      </c>
      <c r="C13" s="25" t="s">
        <v>67</v>
      </c>
      <c r="D13" s="26" t="s">
        <v>70</v>
      </c>
      <c r="E13" s="25">
        <v>32</v>
      </c>
      <c r="F13" s="25">
        <v>4</v>
      </c>
      <c r="G13" s="25">
        <v>9</v>
      </c>
      <c r="H13" s="25">
        <v>44</v>
      </c>
      <c r="I13" s="25">
        <v>122</v>
      </c>
      <c r="J13" s="25">
        <v>57</v>
      </c>
      <c r="K13" s="25">
        <v>40</v>
      </c>
      <c r="L13" s="25">
        <v>12</v>
      </c>
      <c r="M13" s="25">
        <v>13</v>
      </c>
      <c r="N13" s="32">
        <v>0.70499999999999996</v>
      </c>
      <c r="O13" s="100">
        <v>173</v>
      </c>
      <c r="P13" s="18"/>
      <c r="Q13" s="18" t="s">
        <v>138</v>
      </c>
      <c r="R13" s="18" t="s">
        <v>137</v>
      </c>
      <c r="S13" s="18"/>
      <c r="T13" s="24"/>
      <c r="U13" s="25">
        <v>10</v>
      </c>
      <c r="V13" s="27">
        <v>0</v>
      </c>
      <c r="W13" s="27">
        <v>0</v>
      </c>
      <c r="X13" s="25">
        <v>6</v>
      </c>
      <c r="Y13" s="25">
        <v>19</v>
      </c>
      <c r="Z13" s="28">
        <v>0.48699999999999999</v>
      </c>
      <c r="AA13" s="24"/>
      <c r="AB13" s="18"/>
      <c r="AC13" s="18"/>
      <c r="AD13" s="18"/>
      <c r="AE13" s="18"/>
      <c r="AF13" s="24"/>
      <c r="AG13" s="84" t="s">
        <v>133</v>
      </c>
      <c r="AH13" s="84" t="s">
        <v>134</v>
      </c>
      <c r="AI13" s="84" t="s">
        <v>135</v>
      </c>
      <c r="AJ13" s="84"/>
      <c r="AK13" s="24"/>
      <c r="AL13" s="25">
        <v>1</v>
      </c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2018</v>
      </c>
      <c r="C14" s="25" t="s">
        <v>61</v>
      </c>
      <c r="D14" s="26" t="s">
        <v>70</v>
      </c>
      <c r="E14" s="25">
        <v>32</v>
      </c>
      <c r="F14" s="25">
        <v>0</v>
      </c>
      <c r="G14" s="25">
        <v>2</v>
      </c>
      <c r="H14" s="25">
        <v>41</v>
      </c>
      <c r="I14" s="25">
        <v>98</v>
      </c>
      <c r="J14" s="25">
        <v>64</v>
      </c>
      <c r="K14" s="25">
        <v>26</v>
      </c>
      <c r="L14" s="25">
        <v>6</v>
      </c>
      <c r="M14" s="25">
        <v>2</v>
      </c>
      <c r="N14" s="32">
        <v>0.67579999999999996</v>
      </c>
      <c r="O14" s="100">
        <v>145.0133175495709</v>
      </c>
      <c r="P14" s="18"/>
      <c r="Q14" s="18" t="s">
        <v>143</v>
      </c>
      <c r="R14" s="18"/>
      <c r="S14" s="18"/>
      <c r="T14" s="24"/>
      <c r="U14" s="25">
        <v>12</v>
      </c>
      <c r="V14" s="27">
        <v>1</v>
      </c>
      <c r="W14" s="27">
        <v>1</v>
      </c>
      <c r="X14" s="25">
        <v>9</v>
      </c>
      <c r="Y14" s="25">
        <v>38</v>
      </c>
      <c r="Z14" s="28">
        <v>0.63329999999999997</v>
      </c>
      <c r="AA14" s="24"/>
      <c r="AB14" s="18"/>
      <c r="AC14" s="18"/>
      <c r="AD14" s="18"/>
      <c r="AE14" s="18"/>
      <c r="AF14" s="24"/>
      <c r="AG14" s="84" t="s">
        <v>144</v>
      </c>
      <c r="AH14" s="84" t="s">
        <v>145</v>
      </c>
      <c r="AI14" s="84"/>
      <c r="AJ14" s="84" t="s">
        <v>146</v>
      </c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2019</v>
      </c>
      <c r="C15" s="25" t="s">
        <v>69</v>
      </c>
      <c r="D15" s="26" t="s">
        <v>158</v>
      </c>
      <c r="E15" s="25">
        <v>30</v>
      </c>
      <c r="F15" s="25">
        <v>3</v>
      </c>
      <c r="G15" s="25">
        <v>0</v>
      </c>
      <c r="H15" s="25">
        <v>47</v>
      </c>
      <c r="I15" s="25">
        <v>183</v>
      </c>
      <c r="J15" s="25">
        <v>154</v>
      </c>
      <c r="K15" s="25">
        <v>23</v>
      </c>
      <c r="L15" s="25">
        <v>3</v>
      </c>
      <c r="M15" s="25">
        <v>3</v>
      </c>
      <c r="N15" s="165">
        <v>0.78539999999999999</v>
      </c>
      <c r="O15" s="100">
        <v>233</v>
      </c>
      <c r="P15" s="18"/>
      <c r="Q15" s="18" t="s">
        <v>166</v>
      </c>
      <c r="R15" s="18"/>
      <c r="S15" s="18" t="s">
        <v>165</v>
      </c>
      <c r="T15" s="24"/>
      <c r="U15" s="25"/>
      <c r="V15" s="27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84"/>
      <c r="AH15" s="84"/>
      <c r="AI15" s="84"/>
      <c r="AJ15" s="84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2020</v>
      </c>
      <c r="C16" s="25" t="s">
        <v>69</v>
      </c>
      <c r="D16" s="26" t="s">
        <v>158</v>
      </c>
      <c r="E16" s="25">
        <v>24</v>
      </c>
      <c r="F16" s="25">
        <v>1</v>
      </c>
      <c r="G16" s="25">
        <v>1</v>
      </c>
      <c r="H16" s="25">
        <v>39</v>
      </c>
      <c r="I16" s="25">
        <v>134</v>
      </c>
      <c r="J16" s="25">
        <v>124</v>
      </c>
      <c r="K16" s="25">
        <v>7</v>
      </c>
      <c r="L16" s="25">
        <v>1</v>
      </c>
      <c r="M16" s="25">
        <v>2</v>
      </c>
      <c r="N16" s="28">
        <v>0.72430000000000005</v>
      </c>
      <c r="O16" s="30">
        <v>185</v>
      </c>
      <c r="P16" s="73"/>
      <c r="Q16" s="25" t="s">
        <v>81</v>
      </c>
      <c r="R16" s="18"/>
      <c r="S16" s="18" t="s">
        <v>140</v>
      </c>
      <c r="T16" s="24"/>
      <c r="U16" s="25"/>
      <c r="V16" s="27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84"/>
      <c r="AH16" s="84"/>
      <c r="AI16" s="84"/>
      <c r="AJ16" s="84"/>
      <c r="AK16" s="24"/>
      <c r="AL16" s="25">
        <v>1</v>
      </c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1"/>
      <c r="B17" s="16" t="s">
        <v>7</v>
      </c>
      <c r="C17" s="17"/>
      <c r="D17" s="15"/>
      <c r="E17" s="18">
        <f t="shared" ref="E17:M17" si="0">SUM(E4:E16)</f>
        <v>222</v>
      </c>
      <c r="F17" s="18">
        <f t="shared" si="0"/>
        <v>10</v>
      </c>
      <c r="G17" s="18">
        <f t="shared" si="0"/>
        <v>20</v>
      </c>
      <c r="H17" s="18">
        <f t="shared" si="0"/>
        <v>256</v>
      </c>
      <c r="I17" s="18">
        <f t="shared" si="0"/>
        <v>782</v>
      </c>
      <c r="J17" s="18">
        <f t="shared" si="0"/>
        <v>602</v>
      </c>
      <c r="K17" s="18">
        <f t="shared" si="0"/>
        <v>110</v>
      </c>
      <c r="L17" s="18">
        <f t="shared" si="0"/>
        <v>40</v>
      </c>
      <c r="M17" s="17">
        <f t="shared" si="0"/>
        <v>30</v>
      </c>
      <c r="N17" s="33">
        <f>PRODUCT(I17/O17)</f>
        <v>0.68118651486038828</v>
      </c>
      <c r="O17" s="87">
        <f>SUM(O3:O16)</f>
        <v>1147.9968891637172</v>
      </c>
      <c r="P17" s="73" t="s">
        <v>48</v>
      </c>
      <c r="Q17" s="73" t="s">
        <v>266</v>
      </c>
      <c r="R17" s="73" t="s">
        <v>48</v>
      </c>
      <c r="S17" s="73" t="s">
        <v>48</v>
      </c>
      <c r="T17" s="30"/>
      <c r="U17" s="18">
        <f>SUM(U4:U16)</f>
        <v>36</v>
      </c>
      <c r="V17" s="18">
        <f>SUM(V4:V16)</f>
        <v>1</v>
      </c>
      <c r="W17" s="18">
        <f>SUM(W4:W16)</f>
        <v>1</v>
      </c>
      <c r="X17" s="18">
        <f>SUM(X4:X16)</f>
        <v>35</v>
      </c>
      <c r="Y17" s="18">
        <f>SUM(Y4:Y16)</f>
        <v>93</v>
      </c>
      <c r="Z17" s="33">
        <f>PRODUCT(N23)</f>
        <v>0.58860759493670889</v>
      </c>
      <c r="AA17" s="87"/>
      <c r="AB17" s="73" t="s">
        <v>48</v>
      </c>
      <c r="AC17" s="73" t="s">
        <v>48</v>
      </c>
      <c r="AD17" s="73" t="s">
        <v>48</v>
      </c>
      <c r="AE17" s="73" t="s">
        <v>48</v>
      </c>
      <c r="AF17" s="24"/>
      <c r="AG17" s="73" t="s">
        <v>147</v>
      </c>
      <c r="AH17" s="73" t="s">
        <v>119</v>
      </c>
      <c r="AI17" s="73" t="s">
        <v>68</v>
      </c>
      <c r="AJ17" s="73" t="s">
        <v>65</v>
      </c>
      <c r="AK17" s="24"/>
      <c r="AL17" s="18">
        <f t="shared" ref="AL17:AQ17" si="1">SUM(AL4:AL16)</f>
        <v>2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1</v>
      </c>
      <c r="AQ17" s="18">
        <f t="shared" si="1"/>
        <v>0</v>
      </c>
      <c r="AR17" s="39"/>
    </row>
    <row r="18" spans="1:45" s="4" customFormat="1" ht="15" customHeight="1" x14ac:dyDescent="0.25">
      <c r="A18" s="1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7"/>
      <c r="O18" s="24"/>
      <c r="P18" s="22"/>
      <c r="Q18" s="20"/>
      <c r="R18" s="78"/>
      <c r="S18" s="79"/>
      <c r="T18" s="24"/>
      <c r="U18" s="22"/>
      <c r="V18" s="20"/>
      <c r="W18" s="78"/>
      <c r="X18" s="20"/>
      <c r="Y18" s="78"/>
      <c r="Z18" s="79"/>
      <c r="AA18" s="24"/>
      <c r="AB18" s="80"/>
      <c r="AC18" s="81"/>
      <c r="AD18" s="78"/>
      <c r="AE18" s="79"/>
      <c r="AF18" s="24"/>
      <c r="AG18" s="82">
        <v>0.75</v>
      </c>
      <c r="AH18" s="83">
        <v>0.33300000000000002</v>
      </c>
      <c r="AI18" s="83">
        <v>0</v>
      </c>
      <c r="AJ18" s="131">
        <v>0</v>
      </c>
      <c r="AK18" s="24"/>
      <c r="AL18" s="17"/>
      <c r="AM18" s="14"/>
      <c r="AN18" s="14"/>
      <c r="AO18" s="14"/>
      <c r="AP18" s="14"/>
      <c r="AQ18" s="15"/>
      <c r="AR18" s="39"/>
    </row>
    <row r="19" spans="1:45" ht="15" customHeight="1" x14ac:dyDescent="0.25">
      <c r="A19" s="2"/>
      <c r="B19" s="26" t="s">
        <v>2</v>
      </c>
      <c r="C19" s="29"/>
      <c r="D19" s="34">
        <f>SUM(F17:H17)+((I17-F17-G17)/3)+(E17/3)+(AL17*25)+(AM17*25)+(AN17*10)+(AO17*25)+(AP17*20)+(AQ17*15)</f>
        <v>680.66666666666663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24"/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s="4" customFormat="1" ht="15" customHeight="1" x14ac:dyDescent="0.25">
      <c r="A20" s="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0"/>
      <c r="P20" s="30"/>
      <c r="Q20" s="30"/>
      <c r="R20" s="30"/>
      <c r="S20" s="30"/>
      <c r="T20" s="30"/>
      <c r="U20" s="35"/>
      <c r="V20" s="38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5">
      <c r="A21" s="2"/>
      <c r="B21" s="22" t="s">
        <v>24</v>
      </c>
      <c r="C21" s="40"/>
      <c r="D21" s="4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1" t="s">
        <v>29</v>
      </c>
      <c r="Q21" s="12"/>
      <c r="R21" s="12"/>
      <c r="S21" s="12"/>
      <c r="T21" s="42"/>
      <c r="U21" s="42"/>
      <c r="V21" s="42"/>
      <c r="W21" s="42"/>
      <c r="X21" s="42"/>
      <c r="Y21" s="12"/>
      <c r="Z21" s="12"/>
      <c r="AA21" s="12"/>
      <c r="AB21" s="42"/>
      <c r="AC21" s="42"/>
      <c r="AD21" s="12"/>
      <c r="AE21" s="43"/>
      <c r="AF21" s="24"/>
      <c r="AG21" s="41" t="s">
        <v>58</v>
      </c>
      <c r="AH21" s="12"/>
      <c r="AI21" s="42"/>
      <c r="AJ21" s="43"/>
      <c r="AK21" s="24"/>
      <c r="AL21" s="10" t="s">
        <v>59</v>
      </c>
      <c r="AM21" s="12"/>
      <c r="AN21" s="12"/>
      <c r="AO21" s="12"/>
      <c r="AP21" s="12"/>
      <c r="AQ21" s="43"/>
      <c r="AR21" s="39"/>
    </row>
    <row r="22" spans="1:45" ht="15" customHeight="1" x14ac:dyDescent="0.25">
      <c r="A22" s="2"/>
      <c r="B22" s="41" t="s">
        <v>12</v>
      </c>
      <c r="C22" s="12"/>
      <c r="D22" s="43"/>
      <c r="E22" s="25">
        <f>PRODUCT(E17)</f>
        <v>222</v>
      </c>
      <c r="F22" s="25">
        <f>PRODUCT(F17)</f>
        <v>10</v>
      </c>
      <c r="G22" s="25">
        <f>PRODUCT(G17)</f>
        <v>20</v>
      </c>
      <c r="H22" s="25">
        <f>PRODUCT(H17)</f>
        <v>256</v>
      </c>
      <c r="I22" s="25">
        <f>PRODUCT(I17)</f>
        <v>782</v>
      </c>
      <c r="J22" s="35"/>
      <c r="K22" s="44">
        <f>PRODUCT((F22+G22)/E22)</f>
        <v>0.13513513513513514</v>
      </c>
      <c r="L22" s="44">
        <f>PRODUCT(H22/E22)</f>
        <v>1.1531531531531531</v>
      </c>
      <c r="M22" s="44">
        <f>PRODUCT(I22/E22)</f>
        <v>3.5225225225225225</v>
      </c>
      <c r="N22" s="32">
        <f>PRODUCT(N17)</f>
        <v>0.68118651486038828</v>
      </c>
      <c r="O22" s="24">
        <f>PRODUCT(O17)</f>
        <v>1147.9968891637172</v>
      </c>
      <c r="P22" s="143" t="s">
        <v>9</v>
      </c>
      <c r="Q22" s="166"/>
      <c r="R22" s="144" t="s">
        <v>103</v>
      </c>
      <c r="S22" s="144"/>
      <c r="T22" s="144"/>
      <c r="U22" s="144"/>
      <c r="V22" s="144"/>
      <c r="W22" s="144"/>
      <c r="X22" s="144"/>
      <c r="Y22" s="167"/>
      <c r="Z22" s="167"/>
      <c r="AA22" s="167" t="s">
        <v>60</v>
      </c>
      <c r="AB22" s="144"/>
      <c r="AC22" s="168" t="s">
        <v>110</v>
      </c>
      <c r="AD22" s="169"/>
      <c r="AE22" s="145"/>
      <c r="AF22" s="24"/>
      <c r="AG22" s="170"/>
      <c r="AH22" s="183"/>
      <c r="AI22" s="144"/>
      <c r="AJ22" s="145"/>
      <c r="AK22" s="24"/>
      <c r="AL22" s="143"/>
      <c r="AM22" s="167"/>
      <c r="AN22" s="144"/>
      <c r="AO22" s="144"/>
      <c r="AP22" s="144"/>
      <c r="AQ22" s="145"/>
      <c r="AR22" s="39"/>
    </row>
    <row r="23" spans="1:45" ht="15" customHeight="1" x14ac:dyDescent="0.25">
      <c r="A23" s="2"/>
      <c r="B23" s="45" t="s">
        <v>14</v>
      </c>
      <c r="C23" s="46"/>
      <c r="D23" s="47"/>
      <c r="E23" s="25">
        <f>SUM(U17)</f>
        <v>36</v>
      </c>
      <c r="F23" s="25">
        <f>SUM(V17)</f>
        <v>1</v>
      </c>
      <c r="G23" s="25">
        <f>SUM(W17)</f>
        <v>1</v>
      </c>
      <c r="H23" s="25">
        <f>SUM(X17)</f>
        <v>35</v>
      </c>
      <c r="I23" s="25">
        <f>SUM(Y17)</f>
        <v>93</v>
      </c>
      <c r="J23" s="35"/>
      <c r="K23" s="44">
        <f>PRODUCT((F23+G23)/E23)</f>
        <v>5.5555555555555552E-2</v>
      </c>
      <c r="L23" s="44">
        <f>PRODUCT(H23/E23)</f>
        <v>0.97222222222222221</v>
      </c>
      <c r="M23" s="44">
        <f>PRODUCT(I23/E23)</f>
        <v>2.5833333333333335</v>
      </c>
      <c r="N23" s="32">
        <f>PRODUCT(I23/O23)</f>
        <v>0.58860759493670889</v>
      </c>
      <c r="O23" s="24">
        <v>158</v>
      </c>
      <c r="P23" s="170" t="s">
        <v>51</v>
      </c>
      <c r="Q23" s="171"/>
      <c r="R23" s="172" t="s">
        <v>104</v>
      </c>
      <c r="S23" s="172"/>
      <c r="T23" s="172"/>
      <c r="U23" s="172"/>
      <c r="V23" s="172"/>
      <c r="W23" s="172"/>
      <c r="X23" s="172"/>
      <c r="Y23" s="173"/>
      <c r="Z23" s="173"/>
      <c r="AA23" s="173" t="s">
        <v>107</v>
      </c>
      <c r="AB23" s="172"/>
      <c r="AC23" s="174" t="s">
        <v>111</v>
      </c>
      <c r="AD23" s="87"/>
      <c r="AE23" s="175"/>
      <c r="AF23" s="24"/>
      <c r="AG23" s="170"/>
      <c r="AH23" s="174"/>
      <c r="AI23" s="172"/>
      <c r="AJ23" s="175"/>
      <c r="AK23" s="24"/>
      <c r="AL23" s="170"/>
      <c r="AM23" s="173"/>
      <c r="AN23" s="172"/>
      <c r="AO23" s="172"/>
      <c r="AP23" s="172"/>
      <c r="AQ23" s="175"/>
      <c r="AR23" s="39"/>
    </row>
    <row r="24" spans="1:45" ht="15" customHeight="1" x14ac:dyDescent="0.25">
      <c r="A24" s="2"/>
      <c r="B24" s="48" t="s">
        <v>15</v>
      </c>
      <c r="C24" s="49"/>
      <c r="D24" s="50"/>
      <c r="E24" s="31"/>
      <c r="F24" s="31"/>
      <c r="G24" s="31"/>
      <c r="H24" s="31"/>
      <c r="I24" s="31"/>
      <c r="J24" s="35"/>
      <c r="K24" s="51"/>
      <c r="L24" s="51"/>
      <c r="M24" s="51"/>
      <c r="N24" s="52"/>
      <c r="O24" s="24">
        <v>0</v>
      </c>
      <c r="P24" s="170" t="s">
        <v>52</v>
      </c>
      <c r="Q24" s="171"/>
      <c r="R24" s="172" t="s">
        <v>105</v>
      </c>
      <c r="S24" s="172"/>
      <c r="T24" s="172"/>
      <c r="U24" s="172"/>
      <c r="V24" s="172"/>
      <c r="W24" s="172"/>
      <c r="X24" s="172"/>
      <c r="Y24" s="173"/>
      <c r="Z24" s="173"/>
      <c r="AA24" s="173" t="s">
        <v>108</v>
      </c>
      <c r="AB24" s="172"/>
      <c r="AC24" s="174" t="s">
        <v>112</v>
      </c>
      <c r="AD24" s="87"/>
      <c r="AE24" s="175"/>
      <c r="AF24" s="24"/>
      <c r="AG24" s="184"/>
      <c r="AH24" s="174"/>
      <c r="AI24" s="172"/>
      <c r="AJ24" s="175"/>
      <c r="AK24" s="24"/>
      <c r="AL24" s="170"/>
      <c r="AM24" s="173"/>
      <c r="AN24" s="172"/>
      <c r="AO24" s="172"/>
      <c r="AP24" s="172"/>
      <c r="AQ24" s="175"/>
      <c r="AR24" s="39"/>
    </row>
    <row r="25" spans="1:45" ht="15" customHeight="1" x14ac:dyDescent="0.25">
      <c r="A25" s="2"/>
      <c r="B25" s="53" t="s">
        <v>25</v>
      </c>
      <c r="C25" s="54"/>
      <c r="D25" s="55"/>
      <c r="E25" s="18">
        <f>SUM(E22:E24)</f>
        <v>258</v>
      </c>
      <c r="F25" s="18">
        <f>SUM(F22:F24)</f>
        <v>11</v>
      </c>
      <c r="G25" s="18">
        <f>SUM(G22:G24)</f>
        <v>21</v>
      </c>
      <c r="H25" s="18">
        <f>SUM(H22:H24)</f>
        <v>291</v>
      </c>
      <c r="I25" s="18">
        <f>SUM(I22:I24)</f>
        <v>875</v>
      </c>
      <c r="J25" s="35"/>
      <c r="K25" s="56">
        <f>PRODUCT((F25+G25)/E25)</f>
        <v>0.12403100775193798</v>
      </c>
      <c r="L25" s="56">
        <f>PRODUCT(H25/E25)</f>
        <v>1.1279069767441861</v>
      </c>
      <c r="M25" s="56">
        <f>PRODUCT(I25/E25)</f>
        <v>3.3914728682170541</v>
      </c>
      <c r="N25" s="33">
        <f>PRODUCT(I25/O25)</f>
        <v>0.66998628194305887</v>
      </c>
      <c r="O25" s="24">
        <f>SUM(O22:O24)</f>
        <v>1305.9968891637172</v>
      </c>
      <c r="P25" s="176" t="s">
        <v>10</v>
      </c>
      <c r="Q25" s="177"/>
      <c r="R25" s="178" t="s">
        <v>106</v>
      </c>
      <c r="S25" s="178"/>
      <c r="T25" s="178"/>
      <c r="U25" s="178"/>
      <c r="V25" s="178"/>
      <c r="W25" s="178"/>
      <c r="X25" s="178"/>
      <c r="Y25" s="179"/>
      <c r="Z25" s="179"/>
      <c r="AA25" s="179" t="s">
        <v>109</v>
      </c>
      <c r="AB25" s="178"/>
      <c r="AC25" s="180" t="s">
        <v>113</v>
      </c>
      <c r="AD25" s="181"/>
      <c r="AE25" s="182"/>
      <c r="AF25" s="24"/>
      <c r="AG25" s="67"/>
      <c r="AH25" s="180"/>
      <c r="AI25" s="185"/>
      <c r="AJ25" s="182"/>
      <c r="AK25" s="24"/>
      <c r="AL25" s="176"/>
      <c r="AM25" s="179"/>
      <c r="AN25" s="178"/>
      <c r="AO25" s="178"/>
      <c r="AP25" s="178"/>
      <c r="AQ25" s="182"/>
      <c r="AR25" s="39"/>
    </row>
    <row r="26" spans="1:45" ht="1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4">
        <f>SUM(O23:O25)</f>
        <v>1463.9968891637172</v>
      </c>
      <c r="P26" s="35"/>
      <c r="Q26" s="38"/>
      <c r="R26" s="35"/>
      <c r="S26" s="35"/>
      <c r="T26" s="24"/>
      <c r="U26" s="24"/>
      <c r="V26" s="38"/>
      <c r="W26" s="35"/>
      <c r="X26" s="35"/>
      <c r="Y26" s="24"/>
      <c r="Z26" s="24"/>
      <c r="AA26" s="24"/>
      <c r="AB26" s="24"/>
      <c r="AC26" s="24"/>
      <c r="AD26" s="24"/>
      <c r="AE26" s="24"/>
      <c r="AF26" s="24"/>
      <c r="AG26" s="24"/>
      <c r="AH26" s="57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5" ht="15" customHeight="1" x14ac:dyDescent="0.2">
      <c r="A27" s="2"/>
      <c r="B27" s="35" t="s">
        <v>63</v>
      </c>
      <c r="C27" s="35"/>
      <c r="D27" s="35" t="s">
        <v>84</v>
      </c>
      <c r="E27" s="35"/>
      <c r="F27" s="35"/>
      <c r="G27" s="35"/>
      <c r="H27" s="35"/>
      <c r="I27" s="35"/>
      <c r="J27" s="35"/>
      <c r="K27" s="35"/>
      <c r="L27" s="35"/>
      <c r="M27" s="35" t="s">
        <v>85</v>
      </c>
      <c r="N27" s="35"/>
      <c r="O27" s="35"/>
      <c r="P27" s="35"/>
      <c r="Q27" s="35"/>
      <c r="R27" s="35"/>
      <c r="S27" s="35"/>
      <c r="T27" s="35"/>
      <c r="U27" s="35" t="s">
        <v>71</v>
      </c>
      <c r="V27" s="35"/>
      <c r="W27" s="35"/>
      <c r="X27" s="35"/>
      <c r="Y27" s="35"/>
      <c r="Z27" s="35"/>
      <c r="AA27" s="35"/>
      <c r="AB27" s="35"/>
      <c r="AC27" s="35" t="s">
        <v>157</v>
      </c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4.25" x14ac:dyDescent="0.2">
      <c r="A29" s="2"/>
      <c r="B29" s="186" t="s">
        <v>167</v>
      </c>
      <c r="C29" s="62"/>
      <c r="D29" s="62"/>
      <c r="E29" s="62"/>
      <c r="F29" s="62" t="s">
        <v>168</v>
      </c>
      <c r="G29" s="62" t="s">
        <v>3</v>
      </c>
      <c r="H29" s="62" t="s">
        <v>5</v>
      </c>
      <c r="I29" s="62" t="s">
        <v>6</v>
      </c>
      <c r="J29" s="62" t="s">
        <v>169</v>
      </c>
      <c r="K29" s="187" t="s">
        <v>16</v>
      </c>
      <c r="L29" s="35"/>
      <c r="M29" s="188" t="s">
        <v>170</v>
      </c>
      <c r="N29" s="113"/>
      <c r="O29" s="113"/>
      <c r="P29" s="62" t="s">
        <v>3</v>
      </c>
      <c r="Q29" s="62" t="s">
        <v>5</v>
      </c>
      <c r="R29" s="62" t="s">
        <v>6</v>
      </c>
      <c r="S29" s="62" t="s">
        <v>169</v>
      </c>
      <c r="T29" s="113"/>
      <c r="U29" s="187" t="s">
        <v>16</v>
      </c>
      <c r="V29" s="35"/>
      <c r="W29" s="188" t="s">
        <v>171</v>
      </c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89"/>
      <c r="AI29" s="210" t="s">
        <v>245</v>
      </c>
      <c r="AJ29" s="190"/>
      <c r="AK29" s="190"/>
      <c r="AL29" s="211" t="s">
        <v>3</v>
      </c>
      <c r="AM29" s="211" t="s">
        <v>5</v>
      </c>
      <c r="AN29" s="211" t="s">
        <v>6</v>
      </c>
      <c r="AO29" s="113"/>
      <c r="AP29" s="62" t="s">
        <v>246</v>
      </c>
      <c r="AQ29" s="85"/>
      <c r="AR29" s="24"/>
      <c r="AS29" s="24"/>
    </row>
    <row r="30" spans="1:45" ht="15" customHeight="1" x14ac:dyDescent="0.2">
      <c r="A30" s="2"/>
      <c r="B30" s="191">
        <v>2013</v>
      </c>
      <c r="C30" s="87" t="s">
        <v>69</v>
      </c>
      <c r="D30" s="172" t="s">
        <v>70</v>
      </c>
      <c r="E30" s="87"/>
      <c r="F30" s="87">
        <v>18</v>
      </c>
      <c r="G30" s="87">
        <v>19</v>
      </c>
      <c r="H30" s="192">
        <f>PRODUCT((F7+G7)/E7)</f>
        <v>5.2631578947368418E-2</v>
      </c>
      <c r="I30" s="192">
        <f>PRODUCT(H7/E7)</f>
        <v>0.47368421052631576</v>
      </c>
      <c r="J30" s="192">
        <f>PRODUCT(F7+G7+H7)/E7</f>
        <v>0.52631578947368418</v>
      </c>
      <c r="K30" s="193">
        <f>PRODUCT(I7/E7)</f>
        <v>1.6842105263157894</v>
      </c>
      <c r="L30" s="38"/>
      <c r="M30" s="184" t="s">
        <v>173</v>
      </c>
      <c r="N30" s="87"/>
      <c r="O30" s="87">
        <v>20</v>
      </c>
      <c r="P30" s="194" t="s">
        <v>232</v>
      </c>
      <c r="Q30" s="194" t="s">
        <v>212</v>
      </c>
      <c r="R30" s="194" t="s">
        <v>219</v>
      </c>
      <c r="S30" s="194" t="s">
        <v>225</v>
      </c>
      <c r="T30" s="195"/>
      <c r="U30" s="193" t="s">
        <v>239</v>
      </c>
      <c r="V30" s="38"/>
      <c r="W30" s="184" t="s">
        <v>269</v>
      </c>
      <c r="X30" s="174"/>
      <c r="Y30" s="174"/>
      <c r="Z30" s="172"/>
      <c r="AA30" s="172"/>
      <c r="AB30" s="172"/>
      <c r="AC30" s="172"/>
      <c r="AD30" s="172"/>
      <c r="AE30" s="172"/>
      <c r="AF30" s="172"/>
      <c r="AG30" s="173"/>
      <c r="AH30" s="175"/>
      <c r="AI30" s="170" t="s">
        <v>255</v>
      </c>
      <c r="AJ30" s="172"/>
      <c r="AK30" s="172"/>
      <c r="AL30" s="173">
        <v>168</v>
      </c>
      <c r="AM30" s="173">
        <v>25</v>
      </c>
      <c r="AN30" s="173">
        <v>170</v>
      </c>
      <c r="AO30" s="172"/>
      <c r="AP30" s="212">
        <f>PRODUCT(AL30/AL36)</f>
        <v>0.7567567567567568</v>
      </c>
      <c r="AQ30" s="175"/>
      <c r="AR30" s="24"/>
      <c r="AS30" s="24"/>
    </row>
    <row r="31" spans="1:45" ht="15" customHeight="1" x14ac:dyDescent="0.2">
      <c r="A31" s="2"/>
      <c r="B31" s="191">
        <v>2014</v>
      </c>
      <c r="C31" s="87" t="s">
        <v>69</v>
      </c>
      <c r="D31" s="172" t="s">
        <v>70</v>
      </c>
      <c r="E31" s="87"/>
      <c r="F31" s="87">
        <v>19</v>
      </c>
      <c r="G31" s="87">
        <v>30</v>
      </c>
      <c r="H31" s="192"/>
      <c r="I31" s="192"/>
      <c r="J31" s="192"/>
      <c r="K31" s="193"/>
      <c r="L31" s="38"/>
      <c r="M31" s="184" t="s">
        <v>175</v>
      </c>
      <c r="N31" s="87"/>
      <c r="O31" s="87">
        <v>20</v>
      </c>
      <c r="P31" s="194" t="s">
        <v>233</v>
      </c>
      <c r="Q31" s="194" t="s">
        <v>213</v>
      </c>
      <c r="R31" s="194" t="s">
        <v>220</v>
      </c>
      <c r="S31" s="194" t="s">
        <v>226</v>
      </c>
      <c r="T31" s="195"/>
      <c r="U31" s="193" t="s">
        <v>240</v>
      </c>
      <c r="V31" s="38"/>
      <c r="W31" s="196" t="s">
        <v>172</v>
      </c>
      <c r="X31" s="174"/>
      <c r="Y31" s="174" t="s">
        <v>270</v>
      </c>
      <c r="Z31" s="197"/>
      <c r="AA31" s="197"/>
      <c r="AB31" s="197"/>
      <c r="AC31" s="197"/>
      <c r="AD31" s="197"/>
      <c r="AE31" s="197"/>
      <c r="AF31" s="197"/>
      <c r="AG31" s="197" t="s">
        <v>271</v>
      </c>
      <c r="AH31" s="193"/>
      <c r="AI31" s="170" t="s">
        <v>248</v>
      </c>
      <c r="AJ31" s="172"/>
      <c r="AK31" s="172"/>
      <c r="AL31" s="173"/>
      <c r="AM31" s="213">
        <f>PRODUCT(AM30/AL30)</f>
        <v>0.14880952380952381</v>
      </c>
      <c r="AN31" s="213">
        <f>PRODUCT(AN30/AL30)</f>
        <v>1.0119047619047619</v>
      </c>
      <c r="AO31" s="172"/>
      <c r="AP31" s="87"/>
      <c r="AQ31" s="175"/>
      <c r="AR31" s="24"/>
      <c r="AS31" s="24"/>
    </row>
    <row r="32" spans="1:45" ht="15" customHeight="1" x14ac:dyDescent="0.2">
      <c r="A32" s="2"/>
      <c r="B32" s="191">
        <v>2015</v>
      </c>
      <c r="C32" s="87" t="s">
        <v>57</v>
      </c>
      <c r="D32" s="172" t="s">
        <v>70</v>
      </c>
      <c r="E32" s="87"/>
      <c r="F32" s="87">
        <v>20</v>
      </c>
      <c r="G32" s="87">
        <v>30</v>
      </c>
      <c r="H32" s="192">
        <f>PRODUCT((F11+G11)/E11)</f>
        <v>3.3333333333333333E-2</v>
      </c>
      <c r="I32" s="192">
        <f>PRODUCT(H11/E11)</f>
        <v>0.73333333333333328</v>
      </c>
      <c r="J32" s="192">
        <f>PRODUCT(F11+G11+H11)/E11</f>
        <v>0.76666666666666672</v>
      </c>
      <c r="K32" s="193">
        <f>PRODUCT(I11/E11)</f>
        <v>2.4666666666666668</v>
      </c>
      <c r="L32" s="38"/>
      <c r="M32" s="184" t="s">
        <v>176</v>
      </c>
      <c r="N32" s="87"/>
      <c r="O32" s="87">
        <v>21</v>
      </c>
      <c r="P32" s="194" t="s">
        <v>234</v>
      </c>
      <c r="Q32" s="194" t="s">
        <v>214</v>
      </c>
      <c r="R32" s="194" t="s">
        <v>221</v>
      </c>
      <c r="S32" s="194" t="s">
        <v>227</v>
      </c>
      <c r="T32" s="195"/>
      <c r="U32" s="193" t="s">
        <v>241</v>
      </c>
      <c r="V32" s="38"/>
      <c r="W32" s="196"/>
      <c r="X32" s="174"/>
      <c r="Y32" s="174"/>
      <c r="Z32" s="172"/>
      <c r="AA32" s="172"/>
      <c r="AB32" s="172"/>
      <c r="AC32" s="174"/>
      <c r="AD32" s="172"/>
      <c r="AE32" s="172"/>
      <c r="AF32" s="172"/>
      <c r="AG32" s="174"/>
      <c r="AH32" s="175"/>
      <c r="AI32" s="170"/>
      <c r="AJ32" s="172"/>
      <c r="AK32" s="172"/>
      <c r="AL32" s="173"/>
      <c r="AM32" s="173"/>
      <c r="AN32" s="173"/>
      <c r="AO32" s="172"/>
      <c r="AP32" s="87"/>
      <c r="AQ32" s="175"/>
      <c r="AR32" s="24"/>
      <c r="AS32" s="24"/>
    </row>
    <row r="33" spans="1:45" ht="15" customHeight="1" x14ac:dyDescent="0.2">
      <c r="A33" s="2"/>
      <c r="B33" s="191">
        <v>2016</v>
      </c>
      <c r="C33" s="87" t="s">
        <v>67</v>
      </c>
      <c r="D33" s="172" t="s">
        <v>70</v>
      </c>
      <c r="E33" s="87"/>
      <c r="F33" s="87">
        <v>21</v>
      </c>
      <c r="G33" s="87">
        <v>25</v>
      </c>
      <c r="H33" s="192"/>
      <c r="I33" s="192"/>
      <c r="J33" s="192"/>
      <c r="K33" s="193"/>
      <c r="L33" s="38"/>
      <c r="M33" s="184" t="s">
        <v>177</v>
      </c>
      <c r="N33" s="87"/>
      <c r="O33" s="87"/>
      <c r="P33" s="194" t="s">
        <v>235</v>
      </c>
      <c r="Q33" s="194" t="s">
        <v>215</v>
      </c>
      <c r="R33" s="194" t="s">
        <v>191</v>
      </c>
      <c r="S33" s="194" t="s">
        <v>228</v>
      </c>
      <c r="T33" s="195"/>
      <c r="U33" s="193" t="s">
        <v>242</v>
      </c>
      <c r="V33" s="38"/>
      <c r="W33" s="196" t="s">
        <v>174</v>
      </c>
      <c r="X33" s="174"/>
      <c r="Y33" s="174"/>
      <c r="Z33" s="172"/>
      <c r="AA33" s="172"/>
      <c r="AB33" s="172"/>
      <c r="AC33" s="174"/>
      <c r="AD33" s="172"/>
      <c r="AE33" s="172"/>
      <c r="AF33" s="172"/>
      <c r="AG33" s="174"/>
      <c r="AH33" s="175"/>
      <c r="AI33" s="170" t="s">
        <v>256</v>
      </c>
      <c r="AJ33" s="172"/>
      <c r="AK33" s="172"/>
      <c r="AL33" s="173">
        <v>54</v>
      </c>
      <c r="AM33" s="173">
        <v>5</v>
      </c>
      <c r="AN33" s="173">
        <v>86</v>
      </c>
      <c r="AO33" s="172"/>
      <c r="AP33" s="212">
        <f>PRODUCT(AL33/AL36)</f>
        <v>0.24324324324324326</v>
      </c>
      <c r="AQ33" s="175"/>
      <c r="AR33" s="24"/>
      <c r="AS33" s="24"/>
    </row>
    <row r="34" spans="1:45" ht="15" customHeight="1" x14ac:dyDescent="0.2">
      <c r="A34" s="2"/>
      <c r="B34" s="191">
        <v>2017</v>
      </c>
      <c r="C34" s="87" t="s">
        <v>67</v>
      </c>
      <c r="D34" s="172" t="s">
        <v>70</v>
      </c>
      <c r="E34" s="87"/>
      <c r="F34" s="87">
        <v>22</v>
      </c>
      <c r="G34" s="87">
        <v>32</v>
      </c>
      <c r="H34" s="199">
        <f t="shared" ref="H34:H37" si="2">PRODUCT((F13+G13)/E13)</f>
        <v>0.40625</v>
      </c>
      <c r="I34" s="192">
        <f t="shared" ref="I34:I37" si="3">PRODUCT(H13/E13)</f>
        <v>1.375</v>
      </c>
      <c r="J34" s="199">
        <f t="shared" ref="J34:J37" si="4">PRODUCT(F13+G13+H13)/E13</f>
        <v>1.78125</v>
      </c>
      <c r="K34" s="193">
        <f t="shared" ref="K34:K37" si="5">PRODUCT(I13/E13)</f>
        <v>3.8125</v>
      </c>
      <c r="L34" s="38"/>
      <c r="M34" s="184" t="s">
        <v>178</v>
      </c>
      <c r="N34" s="87"/>
      <c r="O34" s="87"/>
      <c r="P34" s="194" t="s">
        <v>236</v>
      </c>
      <c r="Q34" s="194" t="s">
        <v>216</v>
      </c>
      <c r="R34" s="194" t="s">
        <v>222</v>
      </c>
      <c r="S34" s="194" t="s">
        <v>229</v>
      </c>
      <c r="T34" s="195"/>
      <c r="U34" s="193" t="s">
        <v>243</v>
      </c>
      <c r="V34" s="38"/>
      <c r="W34" s="196" t="s">
        <v>172</v>
      </c>
      <c r="X34" s="172"/>
      <c r="Y34" s="198" t="s">
        <v>188</v>
      </c>
      <c r="Z34" s="197"/>
      <c r="AA34" s="197"/>
      <c r="AB34" s="197"/>
      <c r="AC34" s="197"/>
      <c r="AD34" s="197"/>
      <c r="AE34" s="197"/>
      <c r="AF34" s="197"/>
      <c r="AG34" s="198" t="s">
        <v>189</v>
      </c>
      <c r="AH34" s="193">
        <v>1.0638297872340425</v>
      </c>
      <c r="AI34" s="170" t="s">
        <v>248</v>
      </c>
      <c r="AJ34" s="172"/>
      <c r="AK34" s="172"/>
      <c r="AL34" s="173"/>
      <c r="AM34" s="213">
        <f>PRODUCT(AM33/AL33)</f>
        <v>9.2592592592592587E-2</v>
      </c>
      <c r="AN34" s="213">
        <f>PRODUCT(AN33/AL33)</f>
        <v>1.5925925925925926</v>
      </c>
      <c r="AO34" s="172"/>
      <c r="AP34" s="87"/>
      <c r="AQ34" s="175"/>
      <c r="AR34" s="24"/>
      <c r="AS34" s="24"/>
    </row>
    <row r="35" spans="1:45" ht="15" customHeight="1" x14ac:dyDescent="0.2">
      <c r="A35" s="2"/>
      <c r="B35" s="191">
        <v>2018</v>
      </c>
      <c r="C35" s="87" t="s">
        <v>61</v>
      </c>
      <c r="D35" s="172" t="s">
        <v>70</v>
      </c>
      <c r="E35" s="87"/>
      <c r="F35" s="87">
        <v>23</v>
      </c>
      <c r="G35" s="87">
        <v>32</v>
      </c>
      <c r="H35" s="192">
        <f t="shared" si="2"/>
        <v>6.25E-2</v>
      </c>
      <c r="I35" s="192">
        <f t="shared" si="3"/>
        <v>1.28125</v>
      </c>
      <c r="J35" s="192">
        <f t="shared" si="4"/>
        <v>1.34375</v>
      </c>
      <c r="K35" s="193">
        <f t="shared" si="5"/>
        <v>3.0625</v>
      </c>
      <c r="L35" s="38"/>
      <c r="M35" s="184" t="s">
        <v>179</v>
      </c>
      <c r="N35" s="87"/>
      <c r="O35" s="87"/>
      <c r="P35" s="194" t="s">
        <v>237</v>
      </c>
      <c r="Q35" s="194" t="s">
        <v>217</v>
      </c>
      <c r="R35" s="194" t="s">
        <v>223</v>
      </c>
      <c r="S35" s="194" t="s">
        <v>230</v>
      </c>
      <c r="T35" s="195"/>
      <c r="U35" s="193" t="s">
        <v>244</v>
      </c>
      <c r="V35" s="38"/>
      <c r="W35" s="196"/>
      <c r="X35" s="174"/>
      <c r="Y35" s="174"/>
      <c r="Z35" s="172"/>
      <c r="AA35" s="172"/>
      <c r="AB35" s="172"/>
      <c r="AC35" s="174"/>
      <c r="AD35" s="172"/>
      <c r="AE35" s="172"/>
      <c r="AF35" s="172"/>
      <c r="AG35" s="174"/>
      <c r="AH35" s="175"/>
      <c r="AI35" s="170"/>
      <c r="AJ35" s="172"/>
      <c r="AK35" s="172"/>
      <c r="AL35" s="173"/>
      <c r="AM35" s="173"/>
      <c r="AN35" s="173"/>
      <c r="AO35" s="172"/>
      <c r="AP35" s="172"/>
      <c r="AQ35" s="175"/>
      <c r="AR35" s="24"/>
      <c r="AS35" s="24"/>
    </row>
    <row r="36" spans="1:45" ht="15" customHeight="1" x14ac:dyDescent="0.2">
      <c r="A36" s="2"/>
      <c r="B36" s="191">
        <v>2019</v>
      </c>
      <c r="C36" s="87" t="s">
        <v>69</v>
      </c>
      <c r="D36" s="172" t="s">
        <v>158</v>
      </c>
      <c r="E36" s="87"/>
      <c r="F36" s="87">
        <v>24</v>
      </c>
      <c r="G36" s="87">
        <v>30</v>
      </c>
      <c r="H36" s="192">
        <f t="shared" si="2"/>
        <v>0.1</v>
      </c>
      <c r="I36" s="192">
        <f t="shared" si="3"/>
        <v>1.5666666666666667</v>
      </c>
      <c r="J36" s="192">
        <f t="shared" si="4"/>
        <v>1.6666666666666667</v>
      </c>
      <c r="K36" s="200">
        <f t="shared" si="5"/>
        <v>6.1</v>
      </c>
      <c r="L36" s="38"/>
      <c r="M36" s="184" t="s">
        <v>180</v>
      </c>
      <c r="N36" s="87"/>
      <c r="O36" s="87"/>
      <c r="P36" s="194" t="s">
        <v>238</v>
      </c>
      <c r="Q36" s="194" t="s">
        <v>218</v>
      </c>
      <c r="R36" s="194" t="s">
        <v>224</v>
      </c>
      <c r="S36" s="194" t="s">
        <v>231</v>
      </c>
      <c r="T36" s="195"/>
      <c r="U36" s="193" t="s">
        <v>209</v>
      </c>
      <c r="V36" s="38"/>
      <c r="W36" s="196"/>
      <c r="X36" s="174"/>
      <c r="Y36" s="174"/>
      <c r="Z36" s="172"/>
      <c r="AA36" s="172"/>
      <c r="AB36" s="172"/>
      <c r="AC36" s="174"/>
      <c r="AD36" s="172"/>
      <c r="AE36" s="172"/>
      <c r="AF36" s="172"/>
      <c r="AG36" s="174"/>
      <c r="AH36" s="175"/>
      <c r="AI36" s="170" t="s">
        <v>7</v>
      </c>
      <c r="AJ36" s="172"/>
      <c r="AK36" s="172"/>
      <c r="AL36" s="173">
        <f>PRODUCT(AL30+AL33)</f>
        <v>222</v>
      </c>
      <c r="AM36" s="173">
        <f>PRODUCT(AM30+AM33)</f>
        <v>30</v>
      </c>
      <c r="AN36" s="173">
        <f>PRODUCT(AN30+AN33)</f>
        <v>256</v>
      </c>
      <c r="AO36" s="172"/>
      <c r="AP36" s="172"/>
      <c r="AQ36" s="175"/>
      <c r="AR36" s="24"/>
      <c r="AS36" s="24"/>
    </row>
    <row r="37" spans="1:45" ht="15" customHeight="1" x14ac:dyDescent="0.2">
      <c r="A37" s="2"/>
      <c r="B37" s="191">
        <v>2020</v>
      </c>
      <c r="C37" s="87" t="s">
        <v>69</v>
      </c>
      <c r="D37" s="172" t="s">
        <v>158</v>
      </c>
      <c r="E37" s="87"/>
      <c r="F37" s="87">
        <v>25</v>
      </c>
      <c r="G37" s="87">
        <v>24</v>
      </c>
      <c r="H37" s="192">
        <f t="shared" si="2"/>
        <v>8.3333333333333329E-2</v>
      </c>
      <c r="I37" s="199">
        <f t="shared" si="3"/>
        <v>1.625</v>
      </c>
      <c r="J37" s="192">
        <f t="shared" si="4"/>
        <v>1.7083333333333333</v>
      </c>
      <c r="K37" s="193">
        <f t="shared" si="5"/>
        <v>5.583333333333333</v>
      </c>
      <c r="L37" s="38"/>
      <c r="M37" s="184" t="s">
        <v>267</v>
      </c>
      <c r="N37" s="87"/>
      <c r="O37" s="87"/>
      <c r="P37" s="91" t="s">
        <v>275</v>
      </c>
      <c r="Q37" s="91" t="s">
        <v>276</v>
      </c>
      <c r="R37" s="91" t="s">
        <v>272</v>
      </c>
      <c r="S37" s="91" t="s">
        <v>274</v>
      </c>
      <c r="T37" s="91"/>
      <c r="U37" s="209" t="s">
        <v>273</v>
      </c>
      <c r="V37" s="38"/>
      <c r="W37" s="196"/>
      <c r="X37" s="174"/>
      <c r="Y37" s="174"/>
      <c r="Z37" s="172"/>
      <c r="AA37" s="172"/>
      <c r="AB37" s="172"/>
      <c r="AC37" s="174"/>
      <c r="AD37" s="172"/>
      <c r="AE37" s="172"/>
      <c r="AF37" s="172"/>
      <c r="AG37" s="174"/>
      <c r="AH37" s="175"/>
      <c r="AI37" s="170" t="s">
        <v>248</v>
      </c>
      <c r="AJ37" s="172"/>
      <c r="AK37" s="172"/>
      <c r="AL37" s="173"/>
      <c r="AM37" s="213">
        <f>PRODUCT(AM36/AL36)</f>
        <v>0.13513513513513514</v>
      </c>
      <c r="AN37" s="213">
        <f>PRODUCT(AN36/AL36)</f>
        <v>1.1531531531531531</v>
      </c>
      <c r="AO37" s="172"/>
      <c r="AP37" s="172"/>
      <c r="AQ37" s="175"/>
      <c r="AR37" s="24"/>
      <c r="AS37" s="24"/>
    </row>
    <row r="38" spans="1:45" ht="15" customHeight="1" x14ac:dyDescent="0.2">
      <c r="A38" s="2"/>
      <c r="B38" s="191"/>
      <c r="C38" s="87"/>
      <c r="D38" s="172"/>
      <c r="E38" s="87"/>
      <c r="F38" s="87"/>
      <c r="G38" s="87"/>
      <c r="H38" s="87"/>
      <c r="I38" s="87"/>
      <c r="J38" s="87"/>
      <c r="K38" s="175"/>
      <c r="L38" s="38"/>
      <c r="M38" s="184"/>
      <c r="N38" s="87"/>
      <c r="O38" s="87"/>
      <c r="P38" s="87"/>
      <c r="Q38" s="87"/>
      <c r="R38" s="87"/>
      <c r="S38" s="87"/>
      <c r="T38" s="87"/>
      <c r="U38" s="175"/>
      <c r="V38" s="38"/>
      <c r="W38" s="196"/>
      <c r="X38" s="174"/>
      <c r="Y38" s="174"/>
      <c r="Z38" s="172"/>
      <c r="AA38" s="172"/>
      <c r="AB38" s="172"/>
      <c r="AC38" s="174"/>
      <c r="AD38" s="172"/>
      <c r="AE38" s="172"/>
      <c r="AF38" s="172"/>
      <c r="AG38" s="174"/>
      <c r="AH38" s="175"/>
      <c r="AI38" s="170"/>
      <c r="AJ38" s="172"/>
      <c r="AK38" s="172"/>
      <c r="AL38" s="172"/>
      <c r="AM38" s="174"/>
      <c r="AN38" s="172"/>
      <c r="AO38" s="172"/>
      <c r="AP38" s="172"/>
      <c r="AQ38" s="175"/>
      <c r="AR38" s="24"/>
      <c r="AS38" s="24"/>
    </row>
    <row r="39" spans="1:45" ht="15" customHeight="1" x14ac:dyDescent="0.2">
      <c r="A39" s="2"/>
      <c r="B39" s="186" t="s">
        <v>257</v>
      </c>
      <c r="C39" s="62"/>
      <c r="D39" s="113"/>
      <c r="E39" s="62"/>
      <c r="F39" s="62"/>
      <c r="G39" s="62"/>
      <c r="H39" s="215"/>
      <c r="I39" s="215"/>
      <c r="J39" s="215"/>
      <c r="K39" s="216"/>
      <c r="L39" s="38"/>
      <c r="M39" s="186" t="s">
        <v>258</v>
      </c>
      <c r="N39" s="62"/>
      <c r="O39" s="113"/>
      <c r="P39" s="62"/>
      <c r="Q39" s="62"/>
      <c r="R39" s="62"/>
      <c r="S39" s="215"/>
      <c r="T39" s="215"/>
      <c r="U39" s="216"/>
      <c r="V39" s="38"/>
      <c r="W39" s="196"/>
      <c r="X39" s="174"/>
      <c r="Y39" s="174"/>
      <c r="Z39" s="172"/>
      <c r="AA39" s="172"/>
      <c r="AB39" s="172"/>
      <c r="AC39" s="174"/>
      <c r="AD39" s="172"/>
      <c r="AE39" s="172"/>
      <c r="AF39" s="172"/>
      <c r="AG39" s="174"/>
      <c r="AH39" s="175"/>
      <c r="AI39" s="210" t="s">
        <v>250</v>
      </c>
      <c r="AJ39" s="190"/>
      <c r="AK39" s="190"/>
      <c r="AL39" s="211" t="s">
        <v>251</v>
      </c>
      <c r="AM39" s="211" t="s">
        <v>252</v>
      </c>
      <c r="AN39" s="211" t="s">
        <v>253</v>
      </c>
      <c r="AO39" s="211"/>
      <c r="AP39" s="113"/>
      <c r="AQ39" s="85"/>
      <c r="AR39" s="24"/>
      <c r="AS39" s="24"/>
    </row>
    <row r="40" spans="1:45" ht="15" customHeight="1" x14ac:dyDescent="0.2">
      <c r="A40" s="2"/>
      <c r="B40" s="217">
        <v>4339</v>
      </c>
      <c r="C40" s="197" t="s">
        <v>264</v>
      </c>
      <c r="D40" s="172"/>
      <c r="E40" s="87"/>
      <c r="F40" s="87"/>
      <c r="G40" s="87"/>
      <c r="H40" s="192"/>
      <c r="I40" s="192"/>
      <c r="J40" s="192"/>
      <c r="K40" s="193"/>
      <c r="L40" s="38"/>
      <c r="M40" s="184"/>
      <c r="N40" s="174"/>
      <c r="O40" s="87"/>
      <c r="P40" s="87"/>
      <c r="Q40" s="87"/>
      <c r="R40" s="87"/>
      <c r="S40" s="87"/>
      <c r="T40" s="192"/>
      <c r="U40" s="193"/>
      <c r="V40" s="38"/>
      <c r="W40" s="196"/>
      <c r="X40" s="174"/>
      <c r="Y40" s="174"/>
      <c r="Z40" s="172"/>
      <c r="AA40" s="172"/>
      <c r="AB40" s="172"/>
      <c r="AC40" s="174"/>
      <c r="AD40" s="172"/>
      <c r="AE40" s="172"/>
      <c r="AF40" s="172"/>
      <c r="AG40" s="174"/>
      <c r="AH40" s="175"/>
      <c r="AI40" s="170" t="s">
        <v>247</v>
      </c>
      <c r="AJ40" s="172"/>
      <c r="AK40" s="172"/>
      <c r="AL40" s="213">
        <f>PRODUCT(AM31)</f>
        <v>0.14880952380952381</v>
      </c>
      <c r="AM40" s="213">
        <v>0.06</v>
      </c>
      <c r="AN40" s="213">
        <f>PRODUCT(AL40-AM40)</f>
        <v>8.880952380952381E-2</v>
      </c>
      <c r="AO40" s="173"/>
      <c r="AP40" s="172"/>
      <c r="AQ40" s="175"/>
      <c r="AR40" s="24"/>
      <c r="AS40" s="24"/>
    </row>
    <row r="41" spans="1:45" ht="15" customHeight="1" x14ac:dyDescent="0.2">
      <c r="A41" s="2"/>
      <c r="B41" s="191"/>
      <c r="C41" s="87"/>
      <c r="D41" s="172"/>
      <c r="E41" s="87"/>
      <c r="F41" s="87"/>
      <c r="G41" s="87"/>
      <c r="H41" s="192"/>
      <c r="I41" s="192"/>
      <c r="J41" s="192"/>
      <c r="K41" s="193"/>
      <c r="L41" s="38"/>
      <c r="M41" s="184"/>
      <c r="N41" s="174"/>
      <c r="O41" s="87"/>
      <c r="P41" s="87"/>
      <c r="Q41" s="87"/>
      <c r="R41" s="87"/>
      <c r="S41" s="87"/>
      <c r="T41" s="192"/>
      <c r="U41" s="193"/>
      <c r="V41" s="38"/>
      <c r="W41" s="196"/>
      <c r="X41" s="174"/>
      <c r="Y41" s="174"/>
      <c r="Z41" s="172"/>
      <c r="AA41" s="172"/>
      <c r="AB41" s="172"/>
      <c r="AC41" s="174"/>
      <c r="AD41" s="172"/>
      <c r="AE41" s="172"/>
      <c r="AF41" s="172"/>
      <c r="AG41" s="174"/>
      <c r="AH41" s="175"/>
      <c r="AI41" s="170" t="s">
        <v>249</v>
      </c>
      <c r="AJ41" s="172"/>
      <c r="AK41" s="172"/>
      <c r="AL41" s="213">
        <f>PRODUCT(AM34)</f>
        <v>9.2592592592592587E-2</v>
      </c>
      <c r="AM41" s="213">
        <f>PRODUCT(AM57)</f>
        <v>0</v>
      </c>
      <c r="AN41" s="213">
        <f t="shared" ref="AN41:AN42" si="6">PRODUCT(AL41-AM41)</f>
        <v>9.2592592592592587E-2</v>
      </c>
      <c r="AO41" s="173"/>
      <c r="AP41" s="172"/>
      <c r="AQ41" s="175"/>
      <c r="AR41" s="24"/>
      <c r="AS41" s="24"/>
    </row>
    <row r="42" spans="1:45" ht="15" customHeight="1" x14ac:dyDescent="0.2">
      <c r="A42" s="2"/>
      <c r="B42" s="186" t="s">
        <v>259</v>
      </c>
      <c r="C42" s="62"/>
      <c r="D42" s="113"/>
      <c r="E42" s="62"/>
      <c r="F42" s="62"/>
      <c r="G42" s="62"/>
      <c r="H42" s="215"/>
      <c r="I42" s="215"/>
      <c r="J42" s="215"/>
      <c r="K42" s="216"/>
      <c r="L42" s="38"/>
      <c r="M42" s="217"/>
      <c r="N42" s="197"/>
      <c r="O42" s="87"/>
      <c r="P42" s="87"/>
      <c r="Q42" s="87"/>
      <c r="R42" s="87"/>
      <c r="S42" s="87"/>
      <c r="T42" s="192"/>
      <c r="U42" s="193"/>
      <c r="V42" s="38"/>
      <c r="W42" s="196"/>
      <c r="X42" s="174"/>
      <c r="Y42" s="174"/>
      <c r="Z42" s="172"/>
      <c r="AA42" s="172"/>
      <c r="AB42" s="172"/>
      <c r="AC42" s="174"/>
      <c r="AD42" s="172"/>
      <c r="AE42" s="172"/>
      <c r="AF42" s="172"/>
      <c r="AG42" s="197"/>
      <c r="AH42" s="175"/>
      <c r="AI42" s="170" t="s">
        <v>7</v>
      </c>
      <c r="AJ42" s="172"/>
      <c r="AK42" s="172"/>
      <c r="AL42" s="213">
        <f>PRODUCT(AM37)</f>
        <v>0.13513513513513514</v>
      </c>
      <c r="AM42" s="213">
        <v>0.06</v>
      </c>
      <c r="AN42" s="213">
        <f t="shared" si="6"/>
        <v>7.5135135135135145E-2</v>
      </c>
      <c r="AO42" s="173"/>
      <c r="AP42" s="172"/>
      <c r="AQ42" s="175"/>
      <c r="AR42" s="24"/>
      <c r="AS42" s="24"/>
    </row>
    <row r="43" spans="1:45" ht="15" customHeight="1" x14ac:dyDescent="0.2">
      <c r="A43" s="2"/>
      <c r="B43" s="184">
        <v>3925</v>
      </c>
      <c r="C43" s="174" t="s">
        <v>265</v>
      </c>
      <c r="D43" s="172"/>
      <c r="E43" s="87"/>
      <c r="F43" s="87"/>
      <c r="G43" s="87"/>
      <c r="H43" s="192"/>
      <c r="I43" s="192"/>
      <c r="J43" s="192"/>
      <c r="K43" s="193"/>
      <c r="L43" s="38"/>
      <c r="M43" s="217"/>
      <c r="N43" s="197"/>
      <c r="O43" s="87"/>
      <c r="P43" s="87"/>
      <c r="Q43" s="87"/>
      <c r="R43" s="87"/>
      <c r="S43" s="87"/>
      <c r="T43" s="192"/>
      <c r="U43" s="193"/>
      <c r="V43" s="38"/>
      <c r="W43" s="196"/>
      <c r="X43" s="174"/>
      <c r="Y43" s="174"/>
      <c r="Z43" s="172"/>
      <c r="AA43" s="172"/>
      <c r="AB43" s="172"/>
      <c r="AC43" s="174"/>
      <c r="AD43" s="172"/>
      <c r="AE43" s="172"/>
      <c r="AF43" s="172"/>
      <c r="AG43" s="174"/>
      <c r="AH43" s="175"/>
      <c r="AI43" s="214"/>
      <c r="AJ43" s="172"/>
      <c r="AK43" s="172"/>
      <c r="AL43" s="172"/>
      <c r="AM43" s="173"/>
      <c r="AN43" s="173"/>
      <c r="AO43" s="173"/>
      <c r="AP43" s="172"/>
      <c r="AQ43" s="175"/>
      <c r="AR43" s="24"/>
      <c r="AS43" s="24"/>
    </row>
    <row r="44" spans="1:45" ht="15" customHeight="1" x14ac:dyDescent="0.2">
      <c r="A44" s="2"/>
      <c r="B44" s="191"/>
      <c r="C44" s="87"/>
      <c r="D44" s="172"/>
      <c r="E44" s="87"/>
      <c r="F44" s="87"/>
      <c r="G44" s="87"/>
      <c r="H44" s="192"/>
      <c r="I44" s="192"/>
      <c r="J44" s="192"/>
      <c r="K44" s="193"/>
      <c r="L44" s="38"/>
      <c r="M44" s="184"/>
      <c r="N44" s="87"/>
      <c r="O44" s="87"/>
      <c r="P44" s="87"/>
      <c r="Q44" s="87"/>
      <c r="R44" s="87"/>
      <c r="S44" s="87"/>
      <c r="T44" s="195"/>
      <c r="U44" s="207"/>
      <c r="V44" s="38"/>
      <c r="W44" s="196"/>
      <c r="X44" s="174"/>
      <c r="Y44" s="174"/>
      <c r="Z44" s="172"/>
      <c r="AA44" s="172"/>
      <c r="AB44" s="172"/>
      <c r="AC44" s="174"/>
      <c r="AD44" s="172"/>
      <c r="AE44" s="172"/>
      <c r="AF44" s="172"/>
      <c r="AG44" s="174"/>
      <c r="AH44" s="175"/>
      <c r="AI44" s="210" t="s">
        <v>254</v>
      </c>
      <c r="AJ44" s="190"/>
      <c r="AK44" s="190"/>
      <c r="AL44" s="211" t="s">
        <v>251</v>
      </c>
      <c r="AM44" s="211" t="s">
        <v>252</v>
      </c>
      <c r="AN44" s="211" t="s">
        <v>253</v>
      </c>
      <c r="AO44" s="211"/>
      <c r="AP44" s="113"/>
      <c r="AQ44" s="85"/>
      <c r="AR44" s="24"/>
      <c r="AS44" s="24"/>
    </row>
    <row r="45" spans="1:45" ht="15" customHeight="1" x14ac:dyDescent="0.2">
      <c r="A45" s="2"/>
      <c r="B45" s="218" t="s">
        <v>260</v>
      </c>
      <c r="C45" s="190" t="s">
        <v>261</v>
      </c>
      <c r="D45" s="190"/>
      <c r="E45" s="62" t="s">
        <v>3</v>
      </c>
      <c r="F45" s="62"/>
      <c r="G45" s="62" t="s">
        <v>262</v>
      </c>
      <c r="H45" s="215"/>
      <c r="I45" s="219" t="s">
        <v>263</v>
      </c>
      <c r="J45" s="215"/>
      <c r="K45" s="216"/>
      <c r="L45" s="38"/>
      <c r="M45" s="184"/>
      <c r="N45" s="87"/>
      <c r="O45" s="87"/>
      <c r="P45" s="87"/>
      <c r="Q45" s="87"/>
      <c r="R45" s="87"/>
      <c r="S45" s="87"/>
      <c r="T45" s="195"/>
      <c r="U45" s="207"/>
      <c r="V45" s="38"/>
      <c r="W45" s="196"/>
      <c r="X45" s="174"/>
      <c r="Y45" s="174"/>
      <c r="Z45" s="172"/>
      <c r="AA45" s="172"/>
      <c r="AB45" s="172"/>
      <c r="AC45" s="174"/>
      <c r="AD45" s="172"/>
      <c r="AE45" s="172"/>
      <c r="AF45" s="172"/>
      <c r="AG45" s="174"/>
      <c r="AH45" s="175"/>
      <c r="AI45" s="170" t="s">
        <v>247</v>
      </c>
      <c r="AJ45" s="172"/>
      <c r="AK45" s="172"/>
      <c r="AL45" s="213">
        <f>PRODUCT(AN31)</f>
        <v>1.0119047619047619</v>
      </c>
      <c r="AM45" s="213">
        <v>0.97</v>
      </c>
      <c r="AN45" s="213">
        <f>PRODUCT(AL45-AM45)</f>
        <v>4.1904761904761889E-2</v>
      </c>
      <c r="AO45" s="173"/>
      <c r="AP45" s="172"/>
      <c r="AQ45" s="175"/>
      <c r="AR45" s="24"/>
      <c r="AS45" s="24"/>
    </row>
    <row r="46" spans="1:45" ht="15" customHeight="1" x14ac:dyDescent="0.2">
      <c r="A46" s="2"/>
      <c r="B46" s="220"/>
      <c r="C46" s="221" t="s">
        <v>268</v>
      </c>
      <c r="D46" s="87"/>
      <c r="E46" s="87">
        <v>258</v>
      </c>
      <c r="F46" s="87"/>
      <c r="G46" s="87">
        <v>1531</v>
      </c>
      <c r="H46" s="87"/>
      <c r="I46" s="192"/>
      <c r="J46" s="192"/>
      <c r="K46" s="193"/>
      <c r="L46" s="38"/>
      <c r="M46" s="184"/>
      <c r="N46" s="87"/>
      <c r="O46" s="87"/>
      <c r="P46" s="87"/>
      <c r="Q46" s="87"/>
      <c r="R46" s="87"/>
      <c r="S46" s="87"/>
      <c r="T46" s="195"/>
      <c r="U46" s="207"/>
      <c r="V46" s="38"/>
      <c r="W46" s="196"/>
      <c r="X46" s="174"/>
      <c r="Y46" s="174"/>
      <c r="Z46" s="172"/>
      <c r="AA46" s="172"/>
      <c r="AB46" s="172"/>
      <c r="AC46" s="174"/>
      <c r="AD46" s="172"/>
      <c r="AE46" s="172"/>
      <c r="AF46" s="172"/>
      <c r="AG46" s="174"/>
      <c r="AH46" s="175"/>
      <c r="AI46" s="170" t="s">
        <v>249</v>
      </c>
      <c r="AJ46" s="172"/>
      <c r="AK46" s="172"/>
      <c r="AL46" s="213">
        <f>PRODUCT(AN34)</f>
        <v>1.5925925925925926</v>
      </c>
      <c r="AM46" s="213">
        <f>PRODUCT(AN57)</f>
        <v>0</v>
      </c>
      <c r="AN46" s="213">
        <f t="shared" ref="AN46:AN47" si="7">PRODUCT(AL46-AM46)</f>
        <v>1.5925925925925926</v>
      </c>
      <c r="AO46" s="173"/>
      <c r="AP46" s="172"/>
      <c r="AQ46" s="175"/>
      <c r="AR46" s="24"/>
      <c r="AS46" s="24"/>
    </row>
    <row r="47" spans="1:45" ht="15" customHeight="1" x14ac:dyDescent="0.2">
      <c r="A47" s="2"/>
      <c r="B47" s="191"/>
      <c r="C47" s="87"/>
      <c r="D47" s="172"/>
      <c r="E47" s="87"/>
      <c r="F47" s="87"/>
      <c r="G47" s="87"/>
      <c r="H47" s="87"/>
      <c r="I47" s="87"/>
      <c r="J47" s="87"/>
      <c r="K47" s="175"/>
      <c r="L47" s="38"/>
      <c r="M47" s="184"/>
      <c r="N47" s="87"/>
      <c r="O47" s="87"/>
      <c r="P47" s="87"/>
      <c r="Q47" s="87"/>
      <c r="R47" s="87"/>
      <c r="S47" s="87"/>
      <c r="T47" s="87"/>
      <c r="U47" s="175"/>
      <c r="V47" s="38"/>
      <c r="W47" s="196"/>
      <c r="X47" s="174"/>
      <c r="Y47" s="174"/>
      <c r="Z47" s="172"/>
      <c r="AA47" s="172"/>
      <c r="AB47" s="172"/>
      <c r="AC47" s="174"/>
      <c r="AD47" s="172"/>
      <c r="AE47" s="172"/>
      <c r="AF47" s="172"/>
      <c r="AG47" s="174"/>
      <c r="AH47" s="175"/>
      <c r="AI47" s="170" t="s">
        <v>7</v>
      </c>
      <c r="AJ47" s="172"/>
      <c r="AK47" s="172"/>
      <c r="AL47" s="213">
        <f>PRODUCT(AN37)</f>
        <v>1.1531531531531531</v>
      </c>
      <c r="AM47" s="213">
        <v>0.97</v>
      </c>
      <c r="AN47" s="213">
        <f t="shared" si="7"/>
        <v>0.18315315315315317</v>
      </c>
      <c r="AO47" s="173"/>
      <c r="AP47" s="172"/>
      <c r="AQ47" s="175"/>
      <c r="AR47" s="24"/>
      <c r="AS47" s="24"/>
    </row>
    <row r="48" spans="1:45" s="9" customFormat="1" ht="15" customHeight="1" x14ac:dyDescent="0.25">
      <c r="A48" s="23"/>
      <c r="B48" s="176"/>
      <c r="C48" s="178"/>
      <c r="D48" s="178"/>
      <c r="E48" s="178"/>
      <c r="F48" s="178"/>
      <c r="G48" s="178"/>
      <c r="H48" s="201"/>
      <c r="I48" s="201"/>
      <c r="J48" s="201"/>
      <c r="K48" s="202"/>
      <c r="L48" s="38"/>
      <c r="M48" s="176"/>
      <c r="N48" s="178"/>
      <c r="O48" s="178"/>
      <c r="P48" s="178"/>
      <c r="Q48" s="178"/>
      <c r="R48" s="178"/>
      <c r="S48" s="178"/>
      <c r="T48" s="178"/>
      <c r="U48" s="202"/>
      <c r="V48" s="38"/>
      <c r="W48" s="176"/>
      <c r="X48" s="178"/>
      <c r="Y48" s="178"/>
      <c r="Z48" s="178"/>
      <c r="AA48" s="178"/>
      <c r="AB48" s="178"/>
      <c r="AC48" s="178"/>
      <c r="AD48" s="178"/>
      <c r="AE48" s="178"/>
      <c r="AF48" s="201"/>
      <c r="AG48" s="201"/>
      <c r="AH48" s="202"/>
      <c r="AI48" s="178"/>
      <c r="AJ48" s="178"/>
      <c r="AK48" s="178"/>
      <c r="AL48" s="178"/>
      <c r="AM48" s="178"/>
      <c r="AN48" s="178"/>
      <c r="AO48" s="178"/>
      <c r="AP48" s="178"/>
      <c r="AQ48" s="182"/>
      <c r="AR48" s="35"/>
      <c r="AS48" s="39"/>
    </row>
    <row r="49" spans="1:45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203"/>
      <c r="AG49" s="204"/>
      <c r="AH49" s="204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9"/>
    </row>
    <row r="50" spans="1:45" ht="15" customHeight="1" x14ac:dyDescent="0.2">
      <c r="A50" s="2"/>
      <c r="B50" s="186" t="s">
        <v>181</v>
      </c>
      <c r="C50" s="62"/>
      <c r="D50" s="62"/>
      <c r="E50" s="62"/>
      <c r="F50" s="62" t="s">
        <v>168</v>
      </c>
      <c r="G50" s="62" t="s">
        <v>3</v>
      </c>
      <c r="H50" s="62" t="s">
        <v>5</v>
      </c>
      <c r="I50" s="62" t="s">
        <v>6</v>
      </c>
      <c r="J50" s="62" t="s">
        <v>169</v>
      </c>
      <c r="K50" s="187" t="s">
        <v>16</v>
      </c>
      <c r="L50" s="35"/>
      <c r="M50" s="188" t="s">
        <v>170</v>
      </c>
      <c r="N50" s="113"/>
      <c r="O50" s="113"/>
      <c r="P50" s="62" t="s">
        <v>3</v>
      </c>
      <c r="Q50" s="62" t="s">
        <v>5</v>
      </c>
      <c r="R50" s="62" t="s">
        <v>6</v>
      </c>
      <c r="S50" s="62" t="s">
        <v>169</v>
      </c>
      <c r="T50" s="113"/>
      <c r="U50" s="187" t="s">
        <v>16</v>
      </c>
      <c r="V50" s="35"/>
      <c r="W50" s="188" t="s">
        <v>182</v>
      </c>
      <c r="X50" s="113"/>
      <c r="Y50" s="113"/>
      <c r="Z50" s="113"/>
      <c r="AA50" s="113"/>
      <c r="AB50" s="113"/>
      <c r="AC50" s="113"/>
      <c r="AD50" s="113"/>
      <c r="AE50" s="113"/>
      <c r="AF50" s="205"/>
      <c r="AG50" s="205"/>
      <c r="AH50" s="206"/>
      <c r="AI50" s="210" t="s">
        <v>245</v>
      </c>
      <c r="AJ50" s="190"/>
      <c r="AK50" s="190"/>
      <c r="AL50" s="211" t="s">
        <v>3</v>
      </c>
      <c r="AM50" s="211" t="s">
        <v>5</v>
      </c>
      <c r="AN50" s="211" t="s">
        <v>6</v>
      </c>
      <c r="AO50" s="113"/>
      <c r="AP50" s="113"/>
      <c r="AQ50" s="85"/>
      <c r="AR50" s="24"/>
      <c r="AS50" s="24"/>
    </row>
    <row r="51" spans="1:45" ht="15" customHeight="1" x14ac:dyDescent="0.2">
      <c r="A51" s="2"/>
      <c r="B51" s="191">
        <v>2015</v>
      </c>
      <c r="C51" s="87" t="s">
        <v>57</v>
      </c>
      <c r="D51" s="172" t="s">
        <v>70</v>
      </c>
      <c r="E51" s="87"/>
      <c r="F51" s="87">
        <v>20</v>
      </c>
      <c r="G51" s="87">
        <v>5</v>
      </c>
      <c r="H51" s="192">
        <f>PRODUCT((V11+W11)/U11)</f>
        <v>0</v>
      </c>
      <c r="I51" s="192">
        <f>PRODUCT(X11/U11)</f>
        <v>1.4</v>
      </c>
      <c r="J51" s="192">
        <f>PRODUCT(V11+W11+X11)/U11</f>
        <v>1.4</v>
      </c>
      <c r="K51" s="193">
        <f>PRODUCT(Y11/U11)</f>
        <v>1.6</v>
      </c>
      <c r="L51" s="38"/>
      <c r="M51" s="184" t="s">
        <v>183</v>
      </c>
      <c r="N51" s="87"/>
      <c r="O51" s="87">
        <v>20</v>
      </c>
      <c r="P51" s="87" t="s">
        <v>207</v>
      </c>
      <c r="Q51" s="192"/>
      <c r="R51" s="87" t="s">
        <v>192</v>
      </c>
      <c r="S51" s="87" t="s">
        <v>197</v>
      </c>
      <c r="T51" s="195"/>
      <c r="U51" s="207" t="s">
        <v>202</v>
      </c>
      <c r="V51" s="38"/>
      <c r="W51" s="196"/>
      <c r="X51" s="174"/>
      <c r="Y51" s="174"/>
      <c r="Z51" s="172"/>
      <c r="AA51" s="172"/>
      <c r="AB51" s="172"/>
      <c r="AC51" s="174"/>
      <c r="AD51" s="172"/>
      <c r="AE51" s="172"/>
      <c r="AF51" s="172"/>
      <c r="AG51" s="174"/>
      <c r="AH51" s="175"/>
      <c r="AI51" s="170" t="s">
        <v>255</v>
      </c>
      <c r="AJ51" s="172"/>
      <c r="AK51" s="172"/>
      <c r="AL51" s="173">
        <v>36</v>
      </c>
      <c r="AM51" s="173">
        <v>2</v>
      </c>
      <c r="AN51" s="173">
        <v>35</v>
      </c>
      <c r="AO51" s="172"/>
      <c r="AP51" s="172"/>
      <c r="AQ51" s="175"/>
      <c r="AR51" s="24"/>
      <c r="AS51" s="24"/>
    </row>
    <row r="52" spans="1:45" ht="15" customHeight="1" x14ac:dyDescent="0.2">
      <c r="A52" s="2"/>
      <c r="B52" s="191">
        <v>2016</v>
      </c>
      <c r="C52" s="87" t="s">
        <v>67</v>
      </c>
      <c r="D52" s="172" t="s">
        <v>70</v>
      </c>
      <c r="E52" s="87"/>
      <c r="F52" s="87">
        <v>21</v>
      </c>
      <c r="G52" s="87">
        <v>9</v>
      </c>
      <c r="H52" s="192">
        <f t="shared" ref="H52:H54" si="8">PRODUCT((V12+W12)/U12)</f>
        <v>0</v>
      </c>
      <c r="I52" s="192">
        <f t="shared" ref="I52:I54" si="9">PRODUCT(X12/U12)</f>
        <v>1.4444444444444444</v>
      </c>
      <c r="J52" s="192">
        <f t="shared" ref="J52:J54" si="10">PRODUCT(V12+W12+X12)/U12</f>
        <v>1.4444444444444444</v>
      </c>
      <c r="K52" s="193">
        <f t="shared" ref="K52:K54" si="11">PRODUCT(Y12/U12)</f>
        <v>3.1111111111111112</v>
      </c>
      <c r="L52" s="38"/>
      <c r="M52" s="184" t="s">
        <v>184</v>
      </c>
      <c r="N52" s="87"/>
      <c r="O52" s="87">
        <v>20</v>
      </c>
      <c r="P52" s="87" t="s">
        <v>208</v>
      </c>
      <c r="Q52" s="192"/>
      <c r="R52" s="87" t="s">
        <v>193</v>
      </c>
      <c r="S52" s="87" t="s">
        <v>198</v>
      </c>
      <c r="T52" s="195"/>
      <c r="U52" s="207" t="s">
        <v>203</v>
      </c>
      <c r="V52" s="38"/>
      <c r="W52" s="196"/>
      <c r="X52" s="174"/>
      <c r="Y52" s="174"/>
      <c r="Z52" s="172"/>
      <c r="AA52" s="172"/>
      <c r="AB52" s="172"/>
      <c r="AC52" s="174"/>
      <c r="AD52" s="172"/>
      <c r="AE52" s="172"/>
      <c r="AF52" s="172"/>
      <c r="AG52" s="174"/>
      <c r="AH52" s="175"/>
      <c r="AI52" s="170" t="s">
        <v>248</v>
      </c>
      <c r="AJ52" s="172"/>
      <c r="AK52" s="172"/>
      <c r="AL52" s="173"/>
      <c r="AM52" s="213">
        <f>PRODUCT(AM51/AL51)</f>
        <v>5.5555555555555552E-2</v>
      </c>
      <c r="AN52" s="213">
        <f>PRODUCT(AN51/AL51)</f>
        <v>0.97222222222222221</v>
      </c>
      <c r="AO52" s="172"/>
      <c r="AP52" s="172"/>
      <c r="AQ52" s="175"/>
      <c r="AR52" s="24"/>
      <c r="AS52" s="24"/>
    </row>
    <row r="53" spans="1:45" ht="15" customHeight="1" x14ac:dyDescent="0.2">
      <c r="A53" s="2"/>
      <c r="B53" s="191">
        <v>2017</v>
      </c>
      <c r="C53" s="87" t="s">
        <v>67</v>
      </c>
      <c r="D53" s="172" t="s">
        <v>70</v>
      </c>
      <c r="E53" s="87"/>
      <c r="F53" s="87">
        <v>22</v>
      </c>
      <c r="G53" s="87">
        <v>10</v>
      </c>
      <c r="H53" s="192">
        <f t="shared" si="8"/>
        <v>0</v>
      </c>
      <c r="I53" s="192">
        <f t="shared" si="9"/>
        <v>0.6</v>
      </c>
      <c r="J53" s="192">
        <f t="shared" si="10"/>
        <v>0.6</v>
      </c>
      <c r="K53" s="193">
        <f t="shared" si="11"/>
        <v>1.9</v>
      </c>
      <c r="L53" s="38"/>
      <c r="M53" s="184" t="s">
        <v>185</v>
      </c>
      <c r="N53" s="87"/>
      <c r="O53" s="87">
        <v>21</v>
      </c>
      <c r="P53" s="87" t="s">
        <v>209</v>
      </c>
      <c r="Q53" s="192"/>
      <c r="R53" s="87" t="s">
        <v>194</v>
      </c>
      <c r="S53" s="87" t="s">
        <v>199</v>
      </c>
      <c r="T53" s="195"/>
      <c r="U53" s="207" t="s">
        <v>204</v>
      </c>
      <c r="V53" s="38"/>
      <c r="W53" s="196"/>
      <c r="X53" s="174"/>
      <c r="Y53" s="174"/>
      <c r="Z53" s="172"/>
      <c r="AA53" s="172"/>
      <c r="AB53" s="172"/>
      <c r="AC53" s="174"/>
      <c r="AD53" s="172"/>
      <c r="AE53" s="172"/>
      <c r="AF53" s="172"/>
      <c r="AG53" s="174"/>
      <c r="AH53" s="175"/>
      <c r="AI53" s="172"/>
      <c r="AJ53" s="172"/>
      <c r="AK53" s="172"/>
      <c r="AL53" s="172"/>
      <c r="AM53" s="174"/>
      <c r="AN53" s="172"/>
      <c r="AO53" s="172"/>
      <c r="AP53" s="172"/>
      <c r="AQ53" s="175"/>
      <c r="AR53" s="24"/>
      <c r="AS53" s="24"/>
    </row>
    <row r="54" spans="1:45" ht="15" customHeight="1" x14ac:dyDescent="0.2">
      <c r="A54" s="2"/>
      <c r="B54" s="191">
        <v>2018</v>
      </c>
      <c r="C54" s="87" t="s">
        <v>61</v>
      </c>
      <c r="D54" s="172" t="s">
        <v>70</v>
      </c>
      <c r="E54" s="87"/>
      <c r="F54" s="87">
        <v>23</v>
      </c>
      <c r="G54" s="87">
        <v>12</v>
      </c>
      <c r="H54" s="199">
        <f t="shared" si="8"/>
        <v>0.16666666666666666</v>
      </c>
      <c r="I54" s="199">
        <f t="shared" si="9"/>
        <v>0.75</v>
      </c>
      <c r="J54" s="199">
        <f t="shared" si="10"/>
        <v>0.91666666666666663</v>
      </c>
      <c r="K54" s="200">
        <f t="shared" si="11"/>
        <v>3.1666666666666665</v>
      </c>
      <c r="L54" s="38"/>
      <c r="M54" s="184" t="s">
        <v>186</v>
      </c>
      <c r="N54" s="87"/>
      <c r="O54" s="87"/>
      <c r="P54" s="91" t="s">
        <v>210</v>
      </c>
      <c r="Q54" s="91" t="s">
        <v>190</v>
      </c>
      <c r="R54" s="91" t="s">
        <v>195</v>
      </c>
      <c r="S54" s="91" t="s">
        <v>200</v>
      </c>
      <c r="T54" s="208"/>
      <c r="U54" s="209" t="s">
        <v>205</v>
      </c>
      <c r="V54" s="38"/>
      <c r="W54" s="196"/>
      <c r="X54" s="174"/>
      <c r="Y54" s="174"/>
      <c r="Z54" s="172"/>
      <c r="AA54" s="172"/>
      <c r="AB54" s="172"/>
      <c r="AC54" s="174"/>
      <c r="AD54" s="172"/>
      <c r="AE54" s="172"/>
      <c r="AF54" s="172"/>
      <c r="AG54" s="174"/>
      <c r="AH54" s="175"/>
      <c r="AI54" s="172"/>
      <c r="AJ54" s="172"/>
      <c r="AK54" s="172"/>
      <c r="AL54" s="172"/>
      <c r="AM54" s="174"/>
      <c r="AN54" s="172"/>
      <c r="AO54" s="172"/>
      <c r="AP54" s="172"/>
      <c r="AQ54" s="175"/>
      <c r="AR54" s="24"/>
      <c r="AS54" s="24"/>
    </row>
    <row r="55" spans="1:45" ht="15" customHeight="1" x14ac:dyDescent="0.2">
      <c r="A55" s="2"/>
      <c r="B55" s="191">
        <v>2019</v>
      </c>
      <c r="C55" s="87" t="s">
        <v>69</v>
      </c>
      <c r="D55" s="172" t="s">
        <v>158</v>
      </c>
      <c r="E55" s="87"/>
      <c r="F55" s="87">
        <v>24</v>
      </c>
      <c r="G55" s="87"/>
      <c r="H55" s="192"/>
      <c r="I55" s="192"/>
      <c r="J55" s="192"/>
      <c r="K55" s="193"/>
      <c r="L55" s="38"/>
      <c r="M55" s="184" t="s">
        <v>187</v>
      </c>
      <c r="N55" s="87"/>
      <c r="O55" s="87"/>
      <c r="P55" s="87" t="s">
        <v>211</v>
      </c>
      <c r="Q55" s="87" t="s">
        <v>191</v>
      </c>
      <c r="R55" s="87" t="s">
        <v>196</v>
      </c>
      <c r="S55" s="87" t="s">
        <v>201</v>
      </c>
      <c r="T55" s="195"/>
      <c r="U55" s="207" t="s">
        <v>206</v>
      </c>
      <c r="V55" s="38"/>
      <c r="W55" s="196"/>
      <c r="X55" s="174"/>
      <c r="Y55" s="174"/>
      <c r="Z55" s="172"/>
      <c r="AA55" s="172"/>
      <c r="AB55" s="172"/>
      <c r="AC55" s="174"/>
      <c r="AD55" s="172"/>
      <c r="AE55" s="172"/>
      <c r="AF55" s="172"/>
      <c r="AG55" s="174"/>
      <c r="AH55" s="175"/>
      <c r="AI55" s="172"/>
      <c r="AJ55" s="172"/>
      <c r="AK55" s="172"/>
      <c r="AL55" s="172"/>
      <c r="AM55" s="174"/>
      <c r="AN55" s="172"/>
      <c r="AO55" s="172"/>
      <c r="AP55" s="172"/>
      <c r="AQ55" s="175"/>
      <c r="AR55" s="24"/>
      <c r="AS55" s="24"/>
    </row>
    <row r="56" spans="1:45" ht="15" customHeight="1" x14ac:dyDescent="0.2">
      <c r="A56" s="2"/>
      <c r="B56" s="191">
        <v>2020</v>
      </c>
      <c r="C56" s="87" t="s">
        <v>69</v>
      </c>
      <c r="D56" s="172" t="s">
        <v>158</v>
      </c>
      <c r="E56" s="87"/>
      <c r="F56" s="87">
        <v>25</v>
      </c>
      <c r="G56" s="87"/>
      <c r="H56" s="192"/>
      <c r="I56" s="192"/>
      <c r="J56" s="192"/>
      <c r="K56" s="193"/>
      <c r="L56" s="38"/>
      <c r="M56" s="184" t="s">
        <v>277</v>
      </c>
      <c r="N56" s="87"/>
      <c r="O56" s="87"/>
      <c r="P56" s="87"/>
      <c r="Q56" s="87"/>
      <c r="R56" s="87"/>
      <c r="S56" s="87"/>
      <c r="T56" s="195"/>
      <c r="U56" s="207"/>
      <c r="V56" s="38"/>
      <c r="W56" s="196"/>
      <c r="X56" s="174"/>
      <c r="Y56" s="174"/>
      <c r="Z56" s="172"/>
      <c r="AA56" s="172"/>
      <c r="AB56" s="172"/>
      <c r="AC56" s="174"/>
      <c r="AD56" s="172"/>
      <c r="AE56" s="172"/>
      <c r="AF56" s="172"/>
      <c r="AG56" s="174"/>
      <c r="AH56" s="175"/>
      <c r="AI56" s="172"/>
      <c r="AJ56" s="172"/>
      <c r="AK56" s="172"/>
      <c r="AL56" s="172"/>
      <c r="AM56" s="174"/>
      <c r="AN56" s="172"/>
      <c r="AO56" s="172"/>
      <c r="AP56" s="172"/>
      <c r="AQ56" s="175"/>
      <c r="AR56" s="24"/>
      <c r="AS56" s="24"/>
    </row>
    <row r="57" spans="1:45" s="9" customFormat="1" ht="15" customHeight="1" x14ac:dyDescent="0.25">
      <c r="A57" s="23"/>
      <c r="B57" s="176"/>
      <c r="C57" s="178"/>
      <c r="D57" s="178"/>
      <c r="E57" s="178"/>
      <c r="F57" s="178"/>
      <c r="G57" s="178"/>
      <c r="H57" s="201"/>
      <c r="I57" s="201"/>
      <c r="J57" s="201"/>
      <c r="K57" s="202"/>
      <c r="L57" s="38"/>
      <c r="M57" s="176"/>
      <c r="N57" s="178"/>
      <c r="O57" s="178"/>
      <c r="P57" s="178"/>
      <c r="Q57" s="178"/>
      <c r="R57" s="178"/>
      <c r="S57" s="178"/>
      <c r="T57" s="178"/>
      <c r="U57" s="202"/>
      <c r="V57" s="38"/>
      <c r="W57" s="176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82"/>
      <c r="AI57" s="178"/>
      <c r="AJ57" s="178"/>
      <c r="AK57" s="178"/>
      <c r="AL57" s="178"/>
      <c r="AM57" s="178"/>
      <c r="AN57" s="178"/>
      <c r="AO57" s="178"/>
      <c r="AP57" s="178"/>
      <c r="AQ57" s="182"/>
      <c r="AR57" s="35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8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24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</sheetData>
  <sortState ref="B15:AB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79</v>
      </c>
      <c r="C1" s="6"/>
      <c r="D1" s="99"/>
      <c r="E1" s="110" t="s">
        <v>142</v>
      </c>
      <c r="F1" s="133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3"/>
      <c r="AB1" s="133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148</v>
      </c>
      <c r="C2" s="63"/>
      <c r="D2" s="135"/>
      <c r="E2" s="13" t="s">
        <v>12</v>
      </c>
      <c r="F2" s="14"/>
      <c r="G2" s="14"/>
      <c r="H2" s="14"/>
      <c r="I2" s="20"/>
      <c r="J2" s="15"/>
      <c r="K2" s="100"/>
      <c r="L2" s="22" t="s">
        <v>149</v>
      </c>
      <c r="M2" s="14"/>
      <c r="N2" s="14"/>
      <c r="O2" s="21"/>
      <c r="P2" s="19"/>
      <c r="Q2" s="22" t="s">
        <v>150</v>
      </c>
      <c r="R2" s="14"/>
      <c r="S2" s="14"/>
      <c r="T2" s="14"/>
      <c r="U2" s="20"/>
      <c r="V2" s="21"/>
      <c r="W2" s="19"/>
      <c r="X2" s="136" t="s">
        <v>151</v>
      </c>
      <c r="Y2" s="137"/>
      <c r="Z2" s="138"/>
      <c r="AA2" s="13" t="s">
        <v>12</v>
      </c>
      <c r="AB2" s="14"/>
      <c r="AC2" s="14"/>
      <c r="AD2" s="14"/>
      <c r="AE2" s="20"/>
      <c r="AF2" s="15"/>
      <c r="AG2" s="100"/>
      <c r="AH2" s="22" t="s">
        <v>152</v>
      </c>
      <c r="AI2" s="14"/>
      <c r="AJ2" s="14"/>
      <c r="AK2" s="21"/>
      <c r="AL2" s="19"/>
      <c r="AM2" s="22" t="s">
        <v>150</v>
      </c>
      <c r="AN2" s="14"/>
      <c r="AO2" s="14"/>
      <c r="AP2" s="14"/>
      <c r="AQ2" s="20"/>
      <c r="AR2" s="21"/>
      <c r="AS2" s="13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40"/>
      <c r="W4" s="30"/>
      <c r="X4" s="25">
        <v>2011</v>
      </c>
      <c r="Y4" s="25" t="s">
        <v>57</v>
      </c>
      <c r="Z4" s="26" t="s">
        <v>80</v>
      </c>
      <c r="AA4" s="25">
        <v>8</v>
      </c>
      <c r="AB4" s="25">
        <v>0</v>
      </c>
      <c r="AC4" s="25">
        <v>3</v>
      </c>
      <c r="AD4" s="25">
        <v>7</v>
      </c>
      <c r="AE4" s="25">
        <v>20</v>
      </c>
      <c r="AF4" s="32">
        <v>0.51280000000000003</v>
      </c>
      <c r="AG4" s="155">
        <v>39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40"/>
      <c r="W5" s="30"/>
      <c r="X5" s="25">
        <v>2012</v>
      </c>
      <c r="Y5" s="25" t="s">
        <v>81</v>
      </c>
      <c r="Z5" s="26" t="s">
        <v>82</v>
      </c>
      <c r="AA5" s="25">
        <v>15</v>
      </c>
      <c r="AB5" s="25">
        <v>0</v>
      </c>
      <c r="AC5" s="25">
        <v>2</v>
      </c>
      <c r="AD5" s="25">
        <v>21</v>
      </c>
      <c r="AE5" s="25">
        <v>45</v>
      </c>
      <c r="AF5" s="32">
        <v>0.5</v>
      </c>
      <c r="AG5" s="155">
        <v>90</v>
      </c>
      <c r="AH5" s="18"/>
      <c r="AI5" s="18"/>
      <c r="AJ5" s="18"/>
      <c r="AK5" s="18"/>
      <c r="AL5" s="24"/>
      <c r="AM5" s="25">
        <v>3</v>
      </c>
      <c r="AN5" s="25">
        <v>0</v>
      </c>
      <c r="AO5" s="25">
        <v>0</v>
      </c>
      <c r="AP5" s="25">
        <v>1</v>
      </c>
      <c r="AQ5" s="25">
        <v>8</v>
      </c>
      <c r="AR5" s="141">
        <v>0.42099999999999999</v>
      </c>
      <c r="AS5" s="1">
        <v>19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40"/>
      <c r="W6" s="30"/>
      <c r="X6" s="25">
        <v>2013</v>
      </c>
      <c r="Y6" s="25" t="s">
        <v>61</v>
      </c>
      <c r="Z6" s="26" t="s">
        <v>83</v>
      </c>
      <c r="AA6" s="25">
        <v>4</v>
      </c>
      <c r="AB6" s="25">
        <v>0</v>
      </c>
      <c r="AC6" s="25">
        <v>1</v>
      </c>
      <c r="AD6" s="25">
        <v>8</v>
      </c>
      <c r="AE6" s="25">
        <v>18</v>
      </c>
      <c r="AF6" s="32">
        <v>0.62060000000000004</v>
      </c>
      <c r="AG6" s="155">
        <v>29</v>
      </c>
      <c r="AH6" s="18"/>
      <c r="AI6" s="18"/>
      <c r="AJ6" s="18"/>
      <c r="AK6" s="18"/>
      <c r="AL6" s="24"/>
      <c r="AM6" s="25">
        <v>4</v>
      </c>
      <c r="AN6" s="25">
        <v>0</v>
      </c>
      <c r="AO6" s="25">
        <v>0</v>
      </c>
      <c r="AP6" s="25">
        <v>4</v>
      </c>
      <c r="AQ6" s="25">
        <v>9</v>
      </c>
      <c r="AR6" s="141">
        <v>0.6</v>
      </c>
      <c r="AS6" s="1">
        <v>15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40"/>
      <c r="W7" s="30"/>
      <c r="X7" s="25">
        <v>2014</v>
      </c>
      <c r="Y7" s="25" t="s">
        <v>61</v>
      </c>
      <c r="Z7" s="26" t="s">
        <v>83</v>
      </c>
      <c r="AA7" s="25">
        <v>4</v>
      </c>
      <c r="AB7" s="25">
        <v>0</v>
      </c>
      <c r="AC7" s="25">
        <v>3</v>
      </c>
      <c r="AD7" s="25">
        <v>6</v>
      </c>
      <c r="AE7" s="25">
        <v>23</v>
      </c>
      <c r="AF7" s="32">
        <v>0.76659999999999995</v>
      </c>
      <c r="AG7" s="155">
        <v>30</v>
      </c>
      <c r="AH7" s="18"/>
      <c r="AI7" s="18"/>
      <c r="AJ7" s="18"/>
      <c r="AK7" s="18"/>
      <c r="AL7" s="24"/>
      <c r="AM7" s="25">
        <v>4</v>
      </c>
      <c r="AN7" s="25">
        <v>1</v>
      </c>
      <c r="AO7" s="25">
        <v>5</v>
      </c>
      <c r="AP7" s="25">
        <v>1</v>
      </c>
      <c r="AQ7" s="25">
        <v>8</v>
      </c>
      <c r="AR7" s="141">
        <v>0.4</v>
      </c>
      <c r="AS7" s="1">
        <v>20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3"/>
      <c r="M8" s="18"/>
      <c r="N8" s="18"/>
      <c r="O8" s="18"/>
      <c r="P8" s="24"/>
      <c r="Q8" s="25"/>
      <c r="R8" s="25"/>
      <c r="S8" s="27"/>
      <c r="T8" s="25"/>
      <c r="U8" s="25"/>
      <c r="V8" s="140"/>
      <c r="W8" s="30"/>
      <c r="X8" s="25">
        <v>2015</v>
      </c>
      <c r="Y8" s="25" t="s">
        <v>61</v>
      </c>
      <c r="Z8" s="26" t="s">
        <v>83</v>
      </c>
      <c r="AA8" s="25">
        <v>3</v>
      </c>
      <c r="AB8" s="25">
        <v>2</v>
      </c>
      <c r="AC8" s="25">
        <v>3</v>
      </c>
      <c r="AD8" s="25">
        <v>12</v>
      </c>
      <c r="AE8" s="25">
        <v>23</v>
      </c>
      <c r="AF8" s="32">
        <v>0.79310000000000003</v>
      </c>
      <c r="AG8" s="155">
        <v>29</v>
      </c>
      <c r="AH8" s="18"/>
      <c r="AI8" s="18"/>
      <c r="AJ8" s="18"/>
      <c r="AK8" s="18"/>
      <c r="AL8" s="24"/>
      <c r="AM8" s="25">
        <v>5</v>
      </c>
      <c r="AN8" s="25">
        <v>0</v>
      </c>
      <c r="AO8" s="25">
        <v>7</v>
      </c>
      <c r="AP8" s="25">
        <v>1</v>
      </c>
      <c r="AQ8" s="25">
        <v>21</v>
      </c>
      <c r="AR8" s="141">
        <v>0.53839999999999999</v>
      </c>
      <c r="AS8" s="1">
        <v>39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153</v>
      </c>
      <c r="C9" s="72"/>
      <c r="D9" s="71"/>
      <c r="E9" s="70">
        <f>SUM(E4:E8)</f>
        <v>0</v>
      </c>
      <c r="F9" s="70">
        <f>SUM(F4:F8)</f>
        <v>0</v>
      </c>
      <c r="G9" s="70">
        <f>SUM(G4:G8)</f>
        <v>0</v>
      </c>
      <c r="H9" s="70">
        <f>SUM(H4:H8)</f>
        <v>0</v>
      </c>
      <c r="I9" s="70">
        <f>SUM(I4:I8)</f>
        <v>0</v>
      </c>
      <c r="J9" s="142">
        <v>0</v>
      </c>
      <c r="K9" s="100">
        <f>SUM(K4:K8)</f>
        <v>0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100">
        <f>SUM(W4:W8)</f>
        <v>0</v>
      </c>
      <c r="X9" s="16" t="s">
        <v>153</v>
      </c>
      <c r="Y9" s="17"/>
      <c r="Z9" s="15"/>
      <c r="AA9" s="70">
        <f>SUM(AA4:AA8)</f>
        <v>34</v>
      </c>
      <c r="AB9" s="70">
        <f>SUM(AB4:AB8)</f>
        <v>2</v>
      </c>
      <c r="AC9" s="70">
        <f>SUM(AC4:AC8)</f>
        <v>12</v>
      </c>
      <c r="AD9" s="70">
        <f>SUM(AD4:AD8)</f>
        <v>54</v>
      </c>
      <c r="AE9" s="70">
        <f>SUM(AE4:AE8)</f>
        <v>129</v>
      </c>
      <c r="AF9" s="142">
        <f>PRODUCT(AE9/AG9)</f>
        <v>0.59447004608294929</v>
      </c>
      <c r="AG9" s="100">
        <f>SUM(AG4:AG8)</f>
        <v>217</v>
      </c>
      <c r="AH9" s="22"/>
      <c r="AI9" s="20"/>
      <c r="AJ9" s="78"/>
      <c r="AK9" s="79"/>
      <c r="AL9" s="24"/>
      <c r="AM9" s="70">
        <f>SUM(AM4:AM8)</f>
        <v>16</v>
      </c>
      <c r="AN9" s="70">
        <f>SUM(AN4:AN8)</f>
        <v>1</v>
      </c>
      <c r="AO9" s="70">
        <f>SUM(AO4:AO8)</f>
        <v>12</v>
      </c>
      <c r="AP9" s="70">
        <f>SUM(AP4:AP8)</f>
        <v>7</v>
      </c>
      <c r="AQ9" s="70">
        <f>SUM(AQ4:AQ8)</f>
        <v>46</v>
      </c>
      <c r="AR9" s="142">
        <f>PRODUCT(AQ9/AS9)</f>
        <v>0.4946236559139785</v>
      </c>
      <c r="AS9" s="139">
        <f>SUM(AS4:AS8)</f>
        <v>93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3" t="s">
        <v>154</v>
      </c>
      <c r="C11" s="144"/>
      <c r="D11" s="14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155</v>
      </c>
      <c r="O11" s="18" t="s">
        <v>156</v>
      </c>
      <c r="Q11" s="38"/>
      <c r="R11" s="38" t="s">
        <v>63</v>
      </c>
      <c r="S11" s="38"/>
      <c r="T11" s="35" t="s">
        <v>84</v>
      </c>
      <c r="U11" s="24"/>
      <c r="V11" s="30"/>
      <c r="W11" s="30"/>
      <c r="X11" s="146"/>
      <c r="Y11" s="146"/>
      <c r="Z11" s="146"/>
      <c r="AA11" s="146"/>
      <c r="AB11" s="146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46"/>
      <c r="AO11" s="146"/>
      <c r="AP11" s="146"/>
      <c r="AQ11" s="146"/>
      <c r="AR11" s="146"/>
      <c r="AS11" s="146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47">
        <v>258</v>
      </c>
      <c r="F12" s="147">
        <v>11</v>
      </c>
      <c r="G12" s="147">
        <v>21</v>
      </c>
      <c r="H12" s="147">
        <v>291</v>
      </c>
      <c r="I12" s="147">
        <v>875</v>
      </c>
      <c r="J12" s="148">
        <v>0.67</v>
      </c>
      <c r="K12" s="35">
        <f>PRODUCT(I12/J12)</f>
        <v>1305.9701492537313</v>
      </c>
      <c r="L12" s="149">
        <f>PRODUCT((F12+G12)/E12)</f>
        <v>0.12403100775193798</v>
      </c>
      <c r="M12" s="149">
        <f>PRODUCT(H12/E12)</f>
        <v>1.1279069767441861</v>
      </c>
      <c r="N12" s="149">
        <f>PRODUCT((F12+G12+H12)/E12)</f>
        <v>1.251937984496124</v>
      </c>
      <c r="O12" s="149">
        <f>PRODUCT(I12/E12)</f>
        <v>3.3914728682170541</v>
      </c>
      <c r="Q12" s="38"/>
      <c r="R12" s="38"/>
      <c r="S12" s="38"/>
      <c r="T12" s="35" t="s">
        <v>85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50" t="s">
        <v>148</v>
      </c>
      <c r="C13" s="151"/>
      <c r="D13" s="152"/>
      <c r="E13" s="147">
        <f>PRODUCT(E9+Q9)</f>
        <v>0</v>
      </c>
      <c r="F13" s="147">
        <f>PRODUCT(F9+R9)</f>
        <v>0</v>
      </c>
      <c r="G13" s="147">
        <f>PRODUCT(G9+S9)</f>
        <v>0</v>
      </c>
      <c r="H13" s="147">
        <f>PRODUCT(H9+T9)</f>
        <v>0</v>
      </c>
      <c r="I13" s="147">
        <f>PRODUCT(I9+U9)</f>
        <v>0</v>
      </c>
      <c r="J13" s="148">
        <v>0</v>
      </c>
      <c r="K13" s="35">
        <f>PRODUCT(K9+W9)</f>
        <v>0</v>
      </c>
      <c r="L13" s="149">
        <v>0</v>
      </c>
      <c r="M13" s="149">
        <v>0</v>
      </c>
      <c r="N13" s="149">
        <v>0</v>
      </c>
      <c r="O13" s="149">
        <v>0</v>
      </c>
      <c r="Q13" s="38"/>
      <c r="R13" s="38"/>
      <c r="S13" s="38"/>
      <c r="T13" s="35" t="s">
        <v>71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6" t="s">
        <v>151</v>
      </c>
      <c r="C14" s="127"/>
      <c r="D14" s="117"/>
      <c r="E14" s="147">
        <f>PRODUCT(AA9+AM9)</f>
        <v>50</v>
      </c>
      <c r="F14" s="147">
        <f>PRODUCT(AB9+AN9)</f>
        <v>3</v>
      </c>
      <c r="G14" s="147">
        <f>PRODUCT(AC9+AO9)</f>
        <v>24</v>
      </c>
      <c r="H14" s="147">
        <f>PRODUCT(AD9+AP9)</f>
        <v>61</v>
      </c>
      <c r="I14" s="147">
        <f>PRODUCT(AE9+AQ9)</f>
        <v>175</v>
      </c>
      <c r="J14" s="148">
        <f>PRODUCT(I14/K14)</f>
        <v>0.56451612903225812</v>
      </c>
      <c r="K14" s="24">
        <f>PRODUCT(AG9+AS9)</f>
        <v>310</v>
      </c>
      <c r="L14" s="149">
        <f>PRODUCT((F14+G14)/E14)</f>
        <v>0.54</v>
      </c>
      <c r="M14" s="149">
        <f>PRODUCT(H14/E14)</f>
        <v>1.22</v>
      </c>
      <c r="N14" s="149">
        <f>PRODUCT((F14+G14+H14)/E14)</f>
        <v>1.76</v>
      </c>
      <c r="O14" s="149">
        <f>PRODUCT(I14/E14)</f>
        <v>3.5</v>
      </c>
      <c r="Q14" s="38"/>
      <c r="R14" s="38"/>
      <c r="S14" s="35"/>
      <c r="T14" s="35" t="s">
        <v>157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3" t="s">
        <v>153</v>
      </c>
      <c r="C15" s="108"/>
      <c r="D15" s="154"/>
      <c r="E15" s="147">
        <f>SUM(E12:E14)</f>
        <v>308</v>
      </c>
      <c r="F15" s="147">
        <f t="shared" ref="F15:I15" si="0">SUM(F12:F14)</f>
        <v>14</v>
      </c>
      <c r="G15" s="147">
        <f t="shared" si="0"/>
        <v>45</v>
      </c>
      <c r="H15" s="147">
        <f t="shared" si="0"/>
        <v>352</v>
      </c>
      <c r="I15" s="147">
        <f t="shared" si="0"/>
        <v>1050</v>
      </c>
      <c r="J15" s="148">
        <f>PRODUCT(I15/K15)</f>
        <v>0.64976447769465229</v>
      </c>
      <c r="K15" s="35">
        <f>SUM(K12:K14)</f>
        <v>1615.9701492537313</v>
      </c>
      <c r="L15" s="149">
        <f>PRODUCT((F15+G15)/E15)</f>
        <v>0.19155844155844157</v>
      </c>
      <c r="M15" s="149">
        <f>PRODUCT(H15/E15)</f>
        <v>1.1428571428571428</v>
      </c>
      <c r="N15" s="149">
        <f>PRODUCT((F15+G15+H15)/E15)</f>
        <v>1.3344155844155845</v>
      </c>
      <c r="O15" s="149">
        <f>PRODUCT(I15/E15)</f>
        <v>3.4090909090909092</v>
      </c>
      <c r="Q15" s="24"/>
      <c r="R15" s="24"/>
      <c r="S15" s="24"/>
      <c r="T15" s="38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24"/>
      <c r="AL180" s="24"/>
    </row>
    <row r="181" spans="12:38" x14ac:dyDescent="0.25">
      <c r="R181" s="30"/>
      <c r="S181" s="30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R182" s="30"/>
      <c r="S182" s="30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L184"/>
      <c r="M184"/>
      <c r="N184"/>
      <c r="O184"/>
      <c r="P184"/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4.28515625" style="60" customWidth="1"/>
    <col min="4" max="4" width="10.5703125" style="74" customWidth="1"/>
    <col min="5" max="5" width="8" style="74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60" customWidth="1"/>
    <col min="22" max="22" width="10.7109375" style="60" customWidth="1"/>
    <col min="23" max="23" width="19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79</v>
      </c>
      <c r="C2" s="110" t="s">
        <v>142</v>
      </c>
      <c r="D2" s="66"/>
      <c r="E2" s="6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64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70" t="s">
        <v>16</v>
      </c>
      <c r="R3" s="70">
        <v>1</v>
      </c>
      <c r="S3" s="70">
        <v>2</v>
      </c>
      <c r="T3" s="70">
        <v>3</v>
      </c>
      <c r="U3" s="70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56" t="s">
        <v>86</v>
      </c>
      <c r="C4" s="119" t="s">
        <v>115</v>
      </c>
      <c r="D4" s="157" t="s">
        <v>74</v>
      </c>
      <c r="E4" s="158" t="s">
        <v>70</v>
      </c>
      <c r="F4" s="35"/>
      <c r="G4" s="159">
        <v>1</v>
      </c>
      <c r="H4" s="160"/>
      <c r="I4" s="160"/>
      <c r="J4" s="123" t="s">
        <v>116</v>
      </c>
      <c r="K4" s="161">
        <v>6</v>
      </c>
      <c r="L4" s="161" t="s">
        <v>117</v>
      </c>
      <c r="M4" s="159">
        <v>1</v>
      </c>
      <c r="N4" s="159"/>
      <c r="O4" s="160"/>
      <c r="P4" s="159"/>
      <c r="Q4" s="162" t="s">
        <v>118</v>
      </c>
      <c r="R4" s="162" t="s">
        <v>119</v>
      </c>
      <c r="S4" s="162" t="s">
        <v>120</v>
      </c>
      <c r="T4" s="162"/>
      <c r="U4" s="162" t="s">
        <v>65</v>
      </c>
      <c r="V4" s="163">
        <v>0.375</v>
      </c>
      <c r="W4" s="130" t="s">
        <v>121</v>
      </c>
      <c r="X4" s="125" t="s">
        <v>122</v>
      </c>
      <c r="Y4" s="65"/>
      <c r="Z4" s="65"/>
      <c r="AA4" s="65"/>
      <c r="AB4" s="65"/>
      <c r="AC4" s="65"/>
      <c r="AD4" s="65"/>
    </row>
    <row r="5" spans="1:30" x14ac:dyDescent="0.25">
      <c r="A5" s="8"/>
      <c r="B5" s="118" t="s">
        <v>159</v>
      </c>
      <c r="C5" s="119" t="s">
        <v>160</v>
      </c>
      <c r="D5" s="120" t="s">
        <v>74</v>
      </c>
      <c r="E5" s="164" t="s">
        <v>158</v>
      </c>
      <c r="F5" s="35"/>
      <c r="G5" s="121"/>
      <c r="H5" s="122"/>
      <c r="I5" s="122">
        <v>1</v>
      </c>
      <c r="J5" s="122"/>
      <c r="K5" s="123" t="s">
        <v>75</v>
      </c>
      <c r="L5" s="123"/>
      <c r="M5" s="123">
        <v>1</v>
      </c>
      <c r="N5" s="123"/>
      <c r="O5" s="121"/>
      <c r="P5" s="122">
        <v>1</v>
      </c>
      <c r="Q5" s="125" t="s">
        <v>118</v>
      </c>
      <c r="R5" s="126" t="s">
        <v>161</v>
      </c>
      <c r="S5" s="126" t="s">
        <v>128</v>
      </c>
      <c r="T5" s="126" t="s">
        <v>65</v>
      </c>
      <c r="U5" s="126" t="s">
        <v>65</v>
      </c>
      <c r="V5" s="124">
        <v>0.375</v>
      </c>
      <c r="W5" s="119" t="s">
        <v>162</v>
      </c>
      <c r="X5" s="125" t="s">
        <v>163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2"/>
      <c r="F6" s="112"/>
      <c r="G6" s="18">
        <v>1</v>
      </c>
      <c r="H6" s="18"/>
      <c r="I6" s="18">
        <v>2</v>
      </c>
      <c r="J6" s="18"/>
      <c r="K6" s="18"/>
      <c r="L6" s="18"/>
      <c r="M6" s="18">
        <v>2</v>
      </c>
      <c r="N6" s="18"/>
      <c r="O6" s="18"/>
      <c r="P6" s="18">
        <f t="shared" ref="P6" si="0">SUM(P5)</f>
        <v>1</v>
      </c>
      <c r="Q6" s="73" t="s">
        <v>164</v>
      </c>
      <c r="R6" s="73" t="s">
        <v>118</v>
      </c>
      <c r="S6" s="73" t="s">
        <v>73</v>
      </c>
      <c r="T6" s="73" t="s">
        <v>65</v>
      </c>
      <c r="U6" s="73" t="s">
        <v>68</v>
      </c>
      <c r="V6" s="33">
        <v>0.375</v>
      </c>
      <c r="W6" s="103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1" t="s">
        <v>46</v>
      </c>
      <c r="C7" s="90" t="s">
        <v>87</v>
      </c>
      <c r="D7" s="88"/>
      <c r="E7" s="62"/>
      <c r="F7" s="113"/>
      <c r="G7" s="114"/>
      <c r="H7" s="91"/>
      <c r="I7" s="92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75"/>
      <c r="W7" s="91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4"/>
      <c r="C8" s="105"/>
      <c r="D8" s="106"/>
      <c r="E8" s="107"/>
      <c r="F8" s="108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9"/>
      <c r="Y8" s="65"/>
      <c r="Z8" s="65"/>
      <c r="AA8" s="65"/>
      <c r="AB8" s="65"/>
      <c r="AC8" s="65"/>
      <c r="AD8" s="65"/>
    </row>
    <row r="9" spans="1:30" x14ac:dyDescent="0.25">
      <c r="A9" s="8"/>
      <c r="B9" s="67" t="s">
        <v>88</v>
      </c>
      <c r="C9" s="22" t="s">
        <v>34</v>
      </c>
      <c r="D9" s="68" t="s">
        <v>35</v>
      </c>
      <c r="E9" s="69" t="s">
        <v>1</v>
      </c>
      <c r="F9" s="24"/>
      <c r="G9" s="70" t="s">
        <v>36</v>
      </c>
      <c r="H9" s="71" t="s">
        <v>37</v>
      </c>
      <c r="I9" s="71" t="s">
        <v>31</v>
      </c>
      <c r="J9" s="17" t="s">
        <v>38</v>
      </c>
      <c r="K9" s="72" t="s">
        <v>39</v>
      </c>
      <c r="L9" s="72" t="s">
        <v>40</v>
      </c>
      <c r="M9" s="70" t="s">
        <v>41</v>
      </c>
      <c r="N9" s="70" t="s">
        <v>30</v>
      </c>
      <c r="O9" s="71" t="s">
        <v>42</v>
      </c>
      <c r="P9" s="70" t="s">
        <v>37</v>
      </c>
      <c r="Q9" s="70" t="s">
        <v>16</v>
      </c>
      <c r="R9" s="70">
        <v>1</v>
      </c>
      <c r="S9" s="70">
        <v>2</v>
      </c>
      <c r="T9" s="70">
        <v>3</v>
      </c>
      <c r="U9" s="70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23"/>
      <c r="B10" s="118" t="s">
        <v>89</v>
      </c>
      <c r="C10" s="119" t="s">
        <v>90</v>
      </c>
      <c r="D10" s="120" t="s">
        <v>74</v>
      </c>
      <c r="E10" s="128" t="s">
        <v>70</v>
      </c>
      <c r="F10" s="112"/>
      <c r="G10" s="121"/>
      <c r="H10" s="122"/>
      <c r="I10" s="121">
        <v>1</v>
      </c>
      <c r="J10" s="123"/>
      <c r="K10" s="123" t="s">
        <v>75</v>
      </c>
      <c r="L10" s="123"/>
      <c r="M10" s="123">
        <v>1</v>
      </c>
      <c r="N10" s="121"/>
      <c r="O10" s="122"/>
      <c r="P10" s="121">
        <v>1</v>
      </c>
      <c r="Q10" s="126" t="s">
        <v>123</v>
      </c>
      <c r="R10" s="126" t="s">
        <v>123</v>
      </c>
      <c r="S10" s="126"/>
      <c r="T10" s="126"/>
      <c r="U10" s="126"/>
      <c r="V10" s="124">
        <v>0.57099999999999995</v>
      </c>
      <c r="W10" s="118" t="s">
        <v>91</v>
      </c>
      <c r="X10" s="121">
        <v>1287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4"/>
      <c r="C11" s="105"/>
      <c r="D11" s="106"/>
      <c r="E11" s="107"/>
      <c r="F11" s="108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15"/>
      <c r="R11" s="115"/>
      <c r="S11" s="115"/>
      <c r="T11" s="115"/>
      <c r="U11" s="115"/>
      <c r="V11" s="105"/>
      <c r="W11" s="105"/>
      <c r="X11" s="109"/>
      <c r="Y11" s="65"/>
      <c r="Z11" s="65"/>
      <c r="AA11" s="65"/>
      <c r="AB11" s="65"/>
      <c r="AC11" s="65"/>
      <c r="AD11" s="65"/>
    </row>
    <row r="12" spans="1:30" x14ac:dyDescent="0.25">
      <c r="A12" s="8"/>
      <c r="B12" s="67" t="s">
        <v>92</v>
      </c>
      <c r="C12" s="22"/>
      <c r="D12" s="68"/>
      <c r="E12" s="69"/>
      <c r="F12" s="24"/>
      <c r="G12" s="70"/>
      <c r="H12" s="71"/>
      <c r="I12" s="71"/>
      <c r="J12" s="17"/>
      <c r="K12" s="72"/>
      <c r="L12" s="72"/>
      <c r="M12" s="70"/>
      <c r="N12" s="70"/>
      <c r="O12" s="71"/>
      <c r="P12" s="70"/>
      <c r="Q12" s="97"/>
      <c r="R12" s="97"/>
      <c r="S12" s="97"/>
      <c r="T12" s="97"/>
      <c r="U12" s="97"/>
      <c r="V12" s="17"/>
      <c r="W12" s="16"/>
      <c r="X12" s="16"/>
      <c r="Y12" s="65"/>
      <c r="Z12" s="65"/>
      <c r="AA12" s="65"/>
      <c r="AB12" s="65"/>
      <c r="AC12" s="65"/>
      <c r="AD12" s="65"/>
    </row>
    <row r="13" spans="1:30" x14ac:dyDescent="0.25">
      <c r="A13" s="23"/>
      <c r="B13" s="118" t="s">
        <v>93</v>
      </c>
      <c r="C13" s="119" t="s">
        <v>94</v>
      </c>
      <c r="D13" s="120" t="s">
        <v>74</v>
      </c>
      <c r="E13" s="128" t="s">
        <v>70</v>
      </c>
      <c r="F13" s="24"/>
      <c r="G13" s="121">
        <v>1</v>
      </c>
      <c r="H13" s="122"/>
      <c r="I13" s="121"/>
      <c r="J13" s="123" t="s">
        <v>76</v>
      </c>
      <c r="K13" s="123">
        <v>9</v>
      </c>
      <c r="L13" s="123"/>
      <c r="M13" s="123">
        <v>1</v>
      </c>
      <c r="N13" s="121"/>
      <c r="O13" s="122"/>
      <c r="P13" s="121"/>
      <c r="Q13" s="126" t="s">
        <v>124</v>
      </c>
      <c r="R13" s="126" t="s">
        <v>127</v>
      </c>
      <c r="S13" s="126" t="s">
        <v>68</v>
      </c>
      <c r="T13" s="126" t="s">
        <v>65</v>
      </c>
      <c r="U13" s="126"/>
      <c r="V13" s="124">
        <v>0.14299999999999999</v>
      </c>
      <c r="W13" s="118" t="s">
        <v>95</v>
      </c>
      <c r="X13" s="121">
        <v>1614</v>
      </c>
      <c r="Y13" s="65"/>
      <c r="Z13" s="65"/>
      <c r="AA13" s="65"/>
      <c r="AB13" s="65"/>
      <c r="AC13" s="65"/>
      <c r="AD13" s="65"/>
    </row>
    <row r="14" spans="1:30" x14ac:dyDescent="0.25">
      <c r="A14" s="23"/>
      <c r="B14" s="118" t="s">
        <v>96</v>
      </c>
      <c r="C14" s="119" t="s">
        <v>97</v>
      </c>
      <c r="D14" s="120" t="s">
        <v>74</v>
      </c>
      <c r="E14" s="129" t="s">
        <v>70</v>
      </c>
      <c r="F14" s="93"/>
      <c r="G14" s="121"/>
      <c r="H14" s="122"/>
      <c r="I14" s="121">
        <v>1</v>
      </c>
      <c r="J14" s="123" t="s">
        <v>98</v>
      </c>
      <c r="K14" s="123">
        <v>1</v>
      </c>
      <c r="L14" s="123"/>
      <c r="M14" s="123">
        <v>1</v>
      </c>
      <c r="N14" s="121"/>
      <c r="O14" s="122"/>
      <c r="P14" s="121">
        <v>1</v>
      </c>
      <c r="Q14" s="126" t="s">
        <v>123</v>
      </c>
      <c r="R14" s="126" t="s">
        <v>73</v>
      </c>
      <c r="S14" s="126" t="s">
        <v>128</v>
      </c>
      <c r="T14" s="126"/>
      <c r="U14" s="126" t="s">
        <v>65</v>
      </c>
      <c r="V14" s="124">
        <v>0.57099999999999995</v>
      </c>
      <c r="W14" s="118" t="s">
        <v>99</v>
      </c>
      <c r="X14" s="121">
        <v>842</v>
      </c>
      <c r="Y14" s="65"/>
      <c r="Z14" s="65"/>
      <c r="AA14" s="65"/>
      <c r="AB14" s="65"/>
      <c r="AC14" s="65"/>
      <c r="AD14" s="65"/>
    </row>
    <row r="15" spans="1:30" x14ac:dyDescent="0.25">
      <c r="A15" s="23"/>
      <c r="B15" s="118" t="s">
        <v>100</v>
      </c>
      <c r="C15" s="119" t="s">
        <v>101</v>
      </c>
      <c r="D15" s="120" t="s">
        <v>74</v>
      </c>
      <c r="E15" s="128" t="s">
        <v>70</v>
      </c>
      <c r="F15" s="100"/>
      <c r="G15" s="121"/>
      <c r="H15" s="122"/>
      <c r="I15" s="121">
        <v>1</v>
      </c>
      <c r="J15" s="123" t="s">
        <v>76</v>
      </c>
      <c r="K15" s="123">
        <v>1</v>
      </c>
      <c r="L15" s="123"/>
      <c r="M15" s="123">
        <v>1</v>
      </c>
      <c r="N15" s="121"/>
      <c r="O15" s="122"/>
      <c r="P15" s="121">
        <v>1</v>
      </c>
      <c r="Q15" s="126" t="s">
        <v>125</v>
      </c>
      <c r="R15" s="126" t="s">
        <v>128</v>
      </c>
      <c r="S15" s="126" t="s">
        <v>129</v>
      </c>
      <c r="T15" s="126"/>
      <c r="U15" s="126"/>
      <c r="V15" s="124">
        <v>1</v>
      </c>
      <c r="W15" s="118" t="s">
        <v>102</v>
      </c>
      <c r="X15" s="121">
        <v>1236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02"/>
      <c r="F16" s="112"/>
      <c r="G16" s="18">
        <v>1</v>
      </c>
      <c r="H16" s="18"/>
      <c r="I16" s="18">
        <v>2</v>
      </c>
      <c r="J16" s="18"/>
      <c r="K16" s="18"/>
      <c r="L16" s="18"/>
      <c r="M16" s="18">
        <v>3</v>
      </c>
      <c r="N16" s="18"/>
      <c r="O16" s="18"/>
      <c r="P16" s="18">
        <f t="shared" ref="P16" si="1">SUM(P15)</f>
        <v>1</v>
      </c>
      <c r="Q16" s="73" t="s">
        <v>126</v>
      </c>
      <c r="R16" s="73" t="s">
        <v>131</v>
      </c>
      <c r="S16" s="73" t="s">
        <v>130</v>
      </c>
      <c r="T16" s="73" t="s">
        <v>65</v>
      </c>
      <c r="U16" s="73" t="s">
        <v>65</v>
      </c>
      <c r="V16" s="33">
        <v>0.52600000000000002</v>
      </c>
      <c r="W16" s="103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04"/>
      <c r="C17" s="105"/>
      <c r="D17" s="106"/>
      <c r="E17" s="107"/>
      <c r="F17" s="108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15"/>
      <c r="R17" s="115"/>
      <c r="S17" s="115"/>
      <c r="T17" s="115"/>
      <c r="U17" s="115"/>
      <c r="V17" s="105"/>
      <c r="W17" s="105"/>
      <c r="X17" s="109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8"/>
      <c r="R18" s="98"/>
      <c r="S18" s="98"/>
      <c r="T18" s="98"/>
      <c r="U18" s="98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8"/>
      <c r="R19" s="98"/>
      <c r="S19" s="98"/>
      <c r="T19" s="98"/>
      <c r="U19" s="98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8"/>
      <c r="R20" s="98"/>
      <c r="S20" s="98"/>
      <c r="T20" s="98"/>
      <c r="U20" s="98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8"/>
      <c r="R21" s="98"/>
      <c r="S21" s="98"/>
      <c r="T21" s="98"/>
      <c r="U21" s="98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8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8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8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8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8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89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89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89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58"/>
      <c r="X64" s="35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89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58"/>
      <c r="X65" s="35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89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58"/>
      <c r="X66" s="35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89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58"/>
      <c r="X67" s="35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89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58"/>
      <c r="X68" s="35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89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58"/>
      <c r="X69" s="35"/>
      <c r="Y69" s="65"/>
      <c r="Z69" s="65"/>
      <c r="AA69" s="65"/>
      <c r="AB69" s="65"/>
      <c r="AC69" s="65"/>
      <c r="AD69" s="65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sortState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2020-09-16T19:14:35Z</dcterms:modified>
</cp:coreProperties>
</file>