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AN104" i="1" l="1"/>
  <c r="AM104" i="1"/>
  <c r="AN110" i="1"/>
  <c r="AM110" i="1"/>
  <c r="AN109" i="1"/>
  <c r="AM109" i="1"/>
  <c r="AL109" i="1"/>
  <c r="AL78" i="1" l="1"/>
  <c r="AL77" i="1"/>
  <c r="AL76" i="1"/>
  <c r="AL75" i="1"/>
  <c r="AL74" i="1"/>
  <c r="AL71" i="1"/>
  <c r="AL70" i="1"/>
  <c r="AL69" i="1"/>
  <c r="AL68" i="1"/>
  <c r="AL67" i="1"/>
  <c r="AN62" i="1"/>
  <c r="AN63" i="1" s="1"/>
  <c r="AM62" i="1"/>
  <c r="AM63" i="1" s="1"/>
  <c r="AL62" i="1"/>
  <c r="K78" i="1"/>
  <c r="J78" i="1"/>
  <c r="I78" i="1"/>
  <c r="H78" i="1"/>
  <c r="AP106" i="1" l="1"/>
  <c r="AP103" i="1"/>
  <c r="AP100" i="1"/>
  <c r="AP97" i="1"/>
  <c r="AP59" i="1"/>
  <c r="AP56" i="1"/>
  <c r="AP53" i="1"/>
  <c r="AP50" i="1"/>
  <c r="AN78" i="1" l="1"/>
  <c r="AN77" i="1"/>
  <c r="AN76" i="1"/>
  <c r="AN75" i="1"/>
  <c r="AN74" i="1"/>
  <c r="AN71" i="1"/>
  <c r="AN70" i="1"/>
  <c r="AN69" i="1"/>
  <c r="AN68" i="1"/>
  <c r="AN67" i="1"/>
  <c r="AM51" i="1"/>
  <c r="AN107" i="1"/>
  <c r="AM107" i="1"/>
  <c r="AN101" i="1"/>
  <c r="AM101" i="1"/>
  <c r="AN98" i="1"/>
  <c r="AM98" i="1"/>
  <c r="AN60" i="1"/>
  <c r="AM60" i="1"/>
  <c r="AN57" i="1"/>
  <c r="AM57" i="1"/>
  <c r="AN54" i="1"/>
  <c r="AM54" i="1"/>
  <c r="AN51" i="1"/>
  <c r="AH61" i="1" l="1"/>
  <c r="AH60" i="1"/>
  <c r="AH59" i="1"/>
  <c r="AH64" i="1"/>
  <c r="AH73" i="1"/>
  <c r="AH80" i="1"/>
  <c r="AH81" i="1"/>
  <c r="AH82" i="1"/>
  <c r="AH83" i="1"/>
  <c r="AH114" i="1" l="1"/>
  <c r="AH115" i="1"/>
  <c r="AH116" i="1"/>
  <c r="AH117" i="1"/>
  <c r="AH118" i="1"/>
  <c r="N41" i="1" l="1"/>
  <c r="V7" i="3" l="1"/>
  <c r="J7" i="3" l="1"/>
  <c r="O10" i="3" l="1"/>
  <c r="N10" i="3"/>
  <c r="M10" i="3"/>
  <c r="L10" i="3"/>
  <c r="K10" i="3"/>
  <c r="K13" i="3" s="1"/>
  <c r="AS7" i="3"/>
  <c r="AQ7" i="3"/>
  <c r="AP7" i="3"/>
  <c r="AO7" i="3"/>
  <c r="AN7" i="3"/>
  <c r="AM7" i="3"/>
  <c r="AG7" i="3"/>
  <c r="K12" i="3" s="1"/>
  <c r="AE7" i="3"/>
  <c r="I12" i="3" s="1"/>
  <c r="H12" i="3"/>
  <c r="G12" i="3"/>
  <c r="F12" i="3"/>
  <c r="E12" i="3"/>
  <c r="W7" i="3"/>
  <c r="U7" i="3"/>
  <c r="T7" i="3"/>
  <c r="S7" i="3"/>
  <c r="R7" i="3"/>
  <c r="Q7" i="3"/>
  <c r="K7" i="3"/>
  <c r="K11" i="3" s="1"/>
  <c r="I7" i="3"/>
  <c r="I11" i="3" s="1"/>
  <c r="H7" i="3"/>
  <c r="H11" i="3" s="1"/>
  <c r="G7" i="3"/>
  <c r="G11" i="3" s="1"/>
  <c r="G13" i="3" s="1"/>
  <c r="F7" i="3"/>
  <c r="F11" i="3" s="1"/>
  <c r="E7" i="3"/>
  <c r="E11" i="3" s="1"/>
  <c r="E13" i="3" s="1"/>
  <c r="O11" i="3" l="1"/>
  <c r="J11" i="3"/>
  <c r="N11" i="3"/>
  <c r="L11" i="3"/>
  <c r="M11" i="3"/>
  <c r="I13" i="3"/>
  <c r="O13" i="3" s="1"/>
  <c r="O12" i="3"/>
  <c r="F13" i="3"/>
  <c r="H13" i="3"/>
  <c r="M13" i="3" s="1"/>
  <c r="N12" i="3"/>
  <c r="L12" i="3"/>
  <c r="M12" i="3"/>
  <c r="N13" i="3" l="1"/>
  <c r="L13" i="3"/>
  <c r="I26" i="2" l="1"/>
  <c r="G26" i="2"/>
  <c r="Y34" i="1"/>
  <c r="I40" i="1" s="1"/>
  <c r="X34" i="1"/>
  <c r="W34" i="1"/>
  <c r="G40" i="1" s="1"/>
  <c r="V34" i="1"/>
  <c r="F40" i="1" s="1"/>
  <c r="U34" i="1"/>
  <c r="E40" i="1" s="1"/>
  <c r="P26" i="2"/>
  <c r="O26" i="2"/>
  <c r="N26" i="2"/>
  <c r="M26" i="2"/>
  <c r="O5" i="1"/>
  <c r="AN34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O27" i="1"/>
  <c r="O26" i="1"/>
  <c r="O25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24" i="1"/>
  <c r="AQ34" i="1"/>
  <c r="AP34" i="1"/>
  <c r="AO34" i="1"/>
  <c r="AM34" i="1"/>
  <c r="AL34" i="1"/>
  <c r="H40" i="1"/>
  <c r="M34" i="1"/>
  <c r="L34" i="1"/>
  <c r="K34" i="1"/>
  <c r="J34" i="1"/>
  <c r="I34" i="1"/>
  <c r="I39" i="1" s="1"/>
  <c r="H34" i="1"/>
  <c r="H39" i="1" s="1"/>
  <c r="G34" i="1"/>
  <c r="G39" i="1" s="1"/>
  <c r="F34" i="1"/>
  <c r="F39" i="1" s="1"/>
  <c r="E34" i="1"/>
  <c r="E39" i="1" s="1"/>
  <c r="M41" i="1"/>
  <c r="L41" i="1"/>
  <c r="K41" i="1"/>
  <c r="L40" i="1" l="1"/>
  <c r="M40" i="1"/>
  <c r="I42" i="1"/>
  <c r="AA29" i="1"/>
  <c r="F42" i="1"/>
  <c r="O34" i="1"/>
  <c r="N34" i="1" s="1"/>
  <c r="N39" i="1" s="1"/>
  <c r="N40" i="1"/>
  <c r="Z34" i="1" s="1"/>
  <c r="E42" i="1"/>
  <c r="K40" i="1"/>
  <c r="O39" i="1"/>
  <c r="O42" i="1" s="1"/>
  <c r="L39" i="1"/>
  <c r="K39" i="1"/>
  <c r="G42" i="1"/>
  <c r="D36" i="1"/>
  <c r="H42" i="1"/>
  <c r="M39" i="1"/>
  <c r="L42" i="1" l="1"/>
  <c r="N42" i="1"/>
  <c r="K42" i="1"/>
  <c r="M42" i="1"/>
</calcChain>
</file>

<file path=xl/sharedStrings.xml><?xml version="1.0" encoding="utf-8"?>
<sst xmlns="http://schemas.openxmlformats.org/spreadsheetml/2006/main" count="1537" uniqueCount="643">
  <si>
    <t>Vuosi</t>
  </si>
  <si>
    <t>Seura</t>
  </si>
  <si>
    <t>OTT</t>
  </si>
  <si>
    <t>Sija</t>
  </si>
  <si>
    <t>LÖI</t>
  </si>
  <si>
    <t>TOI</t>
  </si>
  <si>
    <t>Yhteensä</t>
  </si>
  <si>
    <t>KUN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</si>
  <si>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</si>
  <si>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</si>
  <si>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</si>
  <si>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</si>
  <si>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</si>
  <si>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</si>
  <si>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</si>
  <si>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</si>
  <si>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</si>
  <si>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</si>
  <si>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</si>
  <si>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</si>
  <si>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</si>
  <si>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</si>
  <si>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</si>
  <si>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</si>
  <si>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</si>
  <si>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</si>
  <si>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</si>
  <si>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</si>
  <si>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</si>
  <si>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</si>
  <si>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Toni Kohonen</t>
  </si>
  <si>
    <t>11.</t>
  </si>
  <si>
    <t>KiPa</t>
  </si>
  <si>
    <t>5.</t>
  </si>
  <si>
    <t>6.</t>
  </si>
  <si>
    <t>Lippo</t>
  </si>
  <si>
    <t>2.</t>
  </si>
  <si>
    <t>3.</t>
  </si>
  <si>
    <t>1.</t>
  </si>
  <si>
    <t>SoJy</t>
  </si>
  <si>
    <t>4.</t>
  </si>
  <si>
    <t>9.</t>
  </si>
  <si>
    <t>KPL</t>
  </si>
  <si>
    <t>02.05. 1993  SMJ - KiPa  10-1</t>
  </si>
  <si>
    <t>09.05. 1993  KiPa - MuPS  7-4</t>
  </si>
  <si>
    <t xml:space="preserve">  17 v   3 kk  19 pv</t>
  </si>
  <si>
    <t>2.  ottelu</t>
  </si>
  <si>
    <t xml:space="preserve">  17 v   3 kk  26 pv</t>
  </si>
  <si>
    <t>Seurat</t>
  </si>
  <si>
    <t>Lippo = Oulun Lippo  (1955)</t>
  </si>
  <si>
    <t>SoJy = Sotkamon Jymy  (1909)</t>
  </si>
  <si>
    <t>KPL = Kouvolan Pallonlyöjät  (1931)</t>
  </si>
  <si>
    <t>13.1.1976   Kitee</t>
  </si>
  <si>
    <t>KiPa = Kiteen Pallo-90  (1990),  kasvattajaseura</t>
  </si>
  <si>
    <t>L+T</t>
  </si>
  <si>
    <t>7.</t>
  </si>
  <si>
    <t>10.</t>
  </si>
  <si>
    <t>8.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</si>
  <si>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</si>
  <si>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</si>
  <si>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</si>
  <si>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</si>
  <si>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</si>
  <si>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</si>
  <si>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</si>
  <si>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</si>
  <si>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</si>
  <si>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</si>
  <si>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</si>
  <si>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</si>
  <si>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</si>
  <si>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17.08. 1997  Hyvinkää</t>
  </si>
  <si>
    <t xml:space="preserve">  2-0  (5-2, 11-6)</t>
  </si>
  <si>
    <t>Itä</t>
  </si>
  <si>
    <t>Hannu Manninen</t>
  </si>
  <si>
    <t>7153</t>
  </si>
  <si>
    <t>28.06. 1998  Sotkamo</t>
  </si>
  <si>
    <t xml:space="preserve">  2-0  (6-5, 13-0)</t>
  </si>
  <si>
    <t>jok</t>
  </si>
  <si>
    <t>Petri Kaijansinkko</t>
  </si>
  <si>
    <t>6987</t>
  </si>
  <si>
    <t>04.07. 1999  Sotkamo</t>
  </si>
  <si>
    <t xml:space="preserve">  2-0  (11-7, 2-0)</t>
  </si>
  <si>
    <t>Pasi Varonen</t>
  </si>
  <si>
    <t>4276</t>
  </si>
  <si>
    <t>06.08. 2000  Oulu</t>
  </si>
  <si>
    <t xml:space="preserve">  2-1  (5-6, 2-0, 1-1, 4-3)</t>
  </si>
  <si>
    <t>Olli Viljaranta</t>
  </si>
  <si>
    <t>5640</t>
  </si>
  <si>
    <t>15.07. 2001  Hamina</t>
  </si>
  <si>
    <t xml:space="preserve">  0-2  (1-4, 1-2)</t>
  </si>
  <si>
    <t>5075</t>
  </si>
  <si>
    <t>30.06. 2002  Seinäjoki</t>
  </si>
  <si>
    <t xml:space="preserve">  0-2  (2-3, 4-9)</t>
  </si>
  <si>
    <t>Pasi Virtanen</t>
  </si>
  <si>
    <t>4713</t>
  </si>
  <si>
    <t>02.08. 2003  Sotkamo</t>
  </si>
  <si>
    <t xml:space="preserve">  1-0  (1-1, 1-0)</t>
  </si>
  <si>
    <t>Raimo Bragge</t>
  </si>
  <si>
    <t>4120</t>
  </si>
  <si>
    <t>20.06. 2004  Hyvinkää</t>
  </si>
  <si>
    <t xml:space="preserve">  2-1  (5-1, 4-5, 1-0)</t>
  </si>
  <si>
    <t>II p</t>
  </si>
  <si>
    <t>Jari Karjanlahti</t>
  </si>
  <si>
    <t>4310</t>
  </si>
  <si>
    <t>24.07. 2005  Oulu</t>
  </si>
  <si>
    <t xml:space="preserve">  1-0  (1-1, 2-1)</t>
  </si>
  <si>
    <t>Vesa Varonen</t>
  </si>
  <si>
    <t>5048</t>
  </si>
  <si>
    <t>02.07. 2006  Kitee</t>
  </si>
  <si>
    <t xml:space="preserve">  1-0  (3-0, 1-1)</t>
  </si>
  <si>
    <t>I p</t>
  </si>
  <si>
    <t>Eero Pitkänen</t>
  </si>
  <si>
    <t>5212</t>
  </si>
  <si>
    <t>01.07. 2007  Kouvola</t>
  </si>
  <si>
    <t xml:space="preserve">  1-2  (3-3, 7-3, 0-2)</t>
  </si>
  <si>
    <t>3v</t>
  </si>
  <si>
    <t>Janne Vuorinen</t>
  </si>
  <si>
    <t>5134</t>
  </si>
  <si>
    <t>29.06. 2008  Raahe</t>
  </si>
  <si>
    <t xml:space="preserve">  0-1  (0-2, 2-2)</t>
  </si>
  <si>
    <t>4830</t>
  </si>
  <si>
    <t>28.06. 2009  Kuopio</t>
  </si>
  <si>
    <t xml:space="preserve">  2-1  (0-3, 5-3, 1-0)</t>
  </si>
  <si>
    <t>6312</t>
  </si>
  <si>
    <t>04.07. 2010  Helsinki</t>
  </si>
  <si>
    <t xml:space="preserve">  2-0  (6-3, 23-6)</t>
  </si>
  <si>
    <t>Mikko Kuosmanen</t>
  </si>
  <si>
    <t>4994</t>
  </si>
  <si>
    <t>24.07. 2011  Kouvola</t>
  </si>
  <si>
    <t xml:space="preserve">  1-2  (6-1, 2-5, 1-1, 1-3)</t>
  </si>
  <si>
    <t>Mikko Hylkilä</t>
  </si>
  <si>
    <t>5387</t>
  </si>
  <si>
    <t>22.07. 2012  Sotkamo</t>
  </si>
  <si>
    <t xml:space="preserve">  1-2  (5-1, 5-10, 0-3)</t>
  </si>
  <si>
    <t>5214</t>
  </si>
  <si>
    <t>14.07. 2013  Hyvinkää</t>
  </si>
  <si>
    <t xml:space="preserve">  0-2  (1-2, 0-1)</t>
  </si>
  <si>
    <t>5621</t>
  </si>
  <si>
    <t>Ikä ensimmäisessä ottelussa</t>
  </si>
  <si>
    <t>21 v  7 kk  4 pv</t>
  </si>
  <si>
    <t>C - POJAT</t>
  </si>
  <si>
    <t>31.07. 1990  Raahe</t>
  </si>
  <si>
    <t xml:space="preserve"> 24-16</t>
  </si>
  <si>
    <t>Hannu Pelkonen</t>
  </si>
  <si>
    <t>674</t>
  </si>
  <si>
    <t>30.07. 1991  Seinäjoki</t>
  </si>
  <si>
    <t xml:space="preserve"> 19-7</t>
  </si>
  <si>
    <t>Lasse Järvinen</t>
  </si>
  <si>
    <t>1175</t>
  </si>
  <si>
    <t>B - POJAT</t>
  </si>
  <si>
    <t>07.07. 1992  Hämeenlinna</t>
  </si>
  <si>
    <t xml:space="preserve">  8-6</t>
  </si>
  <si>
    <t>Pekka Arffman</t>
  </si>
  <si>
    <t>1500</t>
  </si>
  <si>
    <t>24.07. 1993  Jokioinen</t>
  </si>
  <si>
    <t xml:space="preserve">  11-7</t>
  </si>
  <si>
    <t>60</t>
  </si>
  <si>
    <t>A - POJAT</t>
  </si>
  <si>
    <t>23.07. 1993  Kajaani</t>
  </si>
  <si>
    <t>Petri Lindsberg</t>
  </si>
  <si>
    <t>24.07. 1994  Loimaa</t>
  </si>
  <si>
    <t xml:space="preserve">  6-3</t>
  </si>
  <si>
    <t>A</t>
  </si>
  <si>
    <t>14.07. 1995  Alajärvi</t>
  </si>
  <si>
    <t xml:space="preserve">  0-2  (1-5, 0-1)</t>
  </si>
  <si>
    <t>3420</t>
  </si>
  <si>
    <t>13.07. 1996  Kitee</t>
  </si>
  <si>
    <t xml:space="preserve">  2-0  (6-1, 1-0)</t>
  </si>
  <si>
    <t>Rauno Tuomainen</t>
  </si>
  <si>
    <t>4798</t>
  </si>
  <si>
    <t>20.07. 2014  Seinäjoki</t>
  </si>
  <si>
    <t xml:space="preserve">  1-2  (0-1, 2-1, 0-1)</t>
  </si>
  <si>
    <t>5277</t>
  </si>
  <si>
    <t>28.06. 2015  Hyvinkää</t>
  </si>
  <si>
    <t>Mikko Huotari</t>
  </si>
  <si>
    <t xml:space="preserve">  1-2  1-2, 1-0, 0-1)</t>
  </si>
  <si>
    <t>4409</t>
  </si>
  <si>
    <t xml:space="preserve"> LIITTO - LEHDISTÖ - KORTTI</t>
  </si>
  <si>
    <t xml:space="preserve">  Tulos</t>
  </si>
  <si>
    <t xml:space="preserve">  KL-%</t>
  </si>
  <si>
    <t>Liitto</t>
  </si>
  <si>
    <t>17.06. 2011  Alajärvi</t>
  </si>
  <si>
    <t xml:space="preserve">  2-0  (3-1, 8-4)</t>
  </si>
  <si>
    <t>Miika Rantatorikka</t>
  </si>
  <si>
    <t>35 v  5 kk  4 pv</t>
  </si>
  <si>
    <t xml:space="preserve"> ITÄ - LÄNSI - KORTTI</t>
  </si>
  <si>
    <t>11-1</t>
  </si>
  <si>
    <t>03.07. 2016  Kouvola</t>
  </si>
  <si>
    <t xml:space="preserve">  0-1  (2-2, 2-3)</t>
  </si>
  <si>
    <t>Markku Hylkilä</t>
  </si>
  <si>
    <t>4085</t>
  </si>
  <si>
    <t>Mitalit</t>
  </si>
  <si>
    <t>0-0-0</t>
  </si>
  <si>
    <t>1-0-0</t>
  </si>
  <si>
    <t>0-0-1</t>
  </si>
  <si>
    <t xml:space="preserve"> ENSIMMÄISET</t>
  </si>
  <si>
    <t xml:space="preserve"> Ottelu</t>
  </si>
  <si>
    <t xml:space="preserve"> Kunnari</t>
  </si>
  <si>
    <t>2-3  ViVe</t>
  </si>
  <si>
    <t>3-0  JoMa</t>
  </si>
  <si>
    <t>3-0  Tahko</t>
  </si>
  <si>
    <t>3-2  ViVe</t>
  </si>
  <si>
    <t>3-0  AA</t>
  </si>
  <si>
    <t>3-0  KiPa</t>
  </si>
  <si>
    <t>3-0  ViVe</t>
  </si>
  <si>
    <t>3-0  KoU</t>
  </si>
  <si>
    <t>4-0  Kiri</t>
  </si>
  <si>
    <t>3-0  PattU</t>
  </si>
  <si>
    <t>4-1  KiPa</t>
  </si>
  <si>
    <t>3-0  KPL</t>
  </si>
  <si>
    <t>3-0  Lippo</t>
  </si>
  <si>
    <t>1-3  ViVe</t>
  </si>
  <si>
    <t>4-3  Lippo</t>
  </si>
  <si>
    <t>1-3  SoJy</t>
  </si>
  <si>
    <t>0-3  PattU</t>
  </si>
  <si>
    <t>0-2  NJ</t>
  </si>
  <si>
    <t>0-3  SoJy</t>
  </si>
  <si>
    <t>0-1  PuPe</t>
  </si>
  <si>
    <t>3-2  Tahko</t>
  </si>
  <si>
    <t>3-0  NJ</t>
  </si>
  <si>
    <t>3-1  SMJ</t>
  </si>
  <si>
    <t>1-2  SoJy</t>
  </si>
  <si>
    <t>4-1  Lippo</t>
  </si>
  <si>
    <t>4-0  PattU</t>
  </si>
  <si>
    <t>2-0  KiPe</t>
  </si>
  <si>
    <t>3-0  SMJ</t>
  </si>
  <si>
    <t>3-1  KoU</t>
  </si>
  <si>
    <t>3-2  SMJ</t>
  </si>
  <si>
    <t>3-1  Tahko</t>
  </si>
  <si>
    <t>0-3  KiPa</t>
  </si>
  <si>
    <t>3-0  KaMa</t>
  </si>
  <si>
    <t>Jatkosarjakarsinta; 1-2  JoMa</t>
  </si>
  <si>
    <t>2-0  SoJy</t>
  </si>
  <si>
    <t>3-0  SiiPe</t>
  </si>
  <si>
    <t>1-3  SMJ</t>
  </si>
  <si>
    <t>2-3  Tahko</t>
  </si>
  <si>
    <t>1/3</t>
  </si>
  <si>
    <t>02.07. 2017  Imatra</t>
  </si>
  <si>
    <t>5/7</t>
  </si>
  <si>
    <t>0/1</t>
  </si>
  <si>
    <t>2/2</t>
  </si>
  <si>
    <t>3/4</t>
  </si>
  <si>
    <t>3/3</t>
  </si>
  <si>
    <t>1/1</t>
  </si>
  <si>
    <t>4/6</t>
  </si>
  <si>
    <t>6/8</t>
  </si>
  <si>
    <t>0/2</t>
  </si>
  <si>
    <t>3/5</t>
  </si>
  <si>
    <t>2/3</t>
  </si>
  <si>
    <t>1/2</t>
  </si>
  <si>
    <t>3/6</t>
  </si>
  <si>
    <t>4/5</t>
  </si>
  <si>
    <t>4/10</t>
  </si>
  <si>
    <t>2/6</t>
  </si>
  <si>
    <t>4/7</t>
  </si>
  <si>
    <t>2/7</t>
  </si>
  <si>
    <t>0/3</t>
  </si>
  <si>
    <t>2/5</t>
  </si>
  <si>
    <t>9/12</t>
  </si>
  <si>
    <t>3/8</t>
  </si>
  <si>
    <t xml:space="preserve">  2-1  (1-0, 1-2, 0-0, 1-0)</t>
  </si>
  <si>
    <t>5029</t>
  </si>
  <si>
    <t>3/7</t>
  </si>
  <si>
    <t>6/12</t>
  </si>
  <si>
    <t>5/9</t>
  </si>
  <si>
    <t>5/6</t>
  </si>
  <si>
    <t>9/9</t>
  </si>
  <si>
    <t>23/29</t>
  </si>
  <si>
    <t>1/5</t>
  </si>
  <si>
    <t>4/9</t>
  </si>
  <si>
    <t>6/6</t>
  </si>
  <si>
    <t>13/14</t>
  </si>
  <si>
    <t>0/4</t>
  </si>
  <si>
    <t>Play off, voitot, voittoprosentti</t>
  </si>
  <si>
    <t>hSM</t>
  </si>
  <si>
    <t xml:space="preserve">  Arvo-ottelut</t>
  </si>
  <si>
    <t>Pesispörssi</t>
  </si>
  <si>
    <t xml:space="preserve"> Lyöty</t>
  </si>
  <si>
    <t xml:space="preserve"> Tuotu</t>
  </si>
  <si>
    <t>Puolivälierät</t>
  </si>
  <si>
    <t>Välierät</t>
  </si>
  <si>
    <t>Pronssi</t>
  </si>
  <si>
    <t>Finaalit</t>
  </si>
  <si>
    <t>Lyöjätilasto</t>
  </si>
  <si>
    <t>KAIKKIEN AIKOJEN TILASTOT, TOP-10</t>
  </si>
  <si>
    <t>PESISPÖRSSIRAJAT</t>
  </si>
  <si>
    <t>1000 p</t>
  </si>
  <si>
    <t>1300 p</t>
  </si>
  <si>
    <t>Kärkilyönnit</t>
  </si>
  <si>
    <t>1600 p</t>
  </si>
  <si>
    <t>1900 p</t>
  </si>
  <si>
    <t>2200 p    2010</t>
  </si>
  <si>
    <t>Jatkosarja  1.</t>
  </si>
  <si>
    <t>Jatkosarja  2.</t>
  </si>
  <si>
    <t>Jatkosarja  4.</t>
  </si>
  <si>
    <t>1-3  Tiikerit</t>
  </si>
  <si>
    <t>3-1  JymyJussit</t>
  </si>
  <si>
    <t>3-1  JoMa</t>
  </si>
  <si>
    <t>13.</t>
  </si>
  <si>
    <t>27.</t>
  </si>
  <si>
    <t>22.</t>
  </si>
  <si>
    <t>28.</t>
  </si>
  <si>
    <t>17.</t>
  </si>
  <si>
    <t>25.</t>
  </si>
  <si>
    <t>16.</t>
  </si>
  <si>
    <t>15.</t>
  </si>
  <si>
    <t>19.</t>
  </si>
  <si>
    <t>12.</t>
  </si>
  <si>
    <t>20.</t>
  </si>
  <si>
    <t>26.</t>
  </si>
  <si>
    <t>18.</t>
  </si>
  <si>
    <t>14.</t>
  </si>
  <si>
    <t>29.</t>
  </si>
  <si>
    <t>24.</t>
  </si>
  <si>
    <t>30.</t>
  </si>
  <si>
    <t xml:space="preserve">  Runkosarja  TOP-30</t>
  </si>
  <si>
    <t xml:space="preserve">2500 p    2012 </t>
  </si>
  <si>
    <t>2800 p    2014</t>
  </si>
  <si>
    <t>3100 p    2016</t>
  </si>
  <si>
    <t>Ylempi loppusarja TOP-10</t>
  </si>
  <si>
    <t>1-0-1</t>
  </si>
  <si>
    <t xml:space="preserve"> Kultakypärä  ( 3 )  2002, 2007, 2009     &lt;&gt;     Tähtipelaaja  ( 3 )  2014, 2015, 2017</t>
  </si>
  <si>
    <t>01.07. 2018  Joensuu</t>
  </si>
  <si>
    <t>Matti Iivarinen</t>
  </si>
  <si>
    <t>Vuoden pesäpalloilija  ( 3 )  2001, 2005, 2014   &lt;&gt;   Vuoden lukkari  ( 13 )  1999, 2001, 2002, 2004, 2005, 2009, 2010, 2011, 2012, 2013, 2014, 2015, 2016     &lt;&gt;     Tehopelaaja  2002     &lt;&gt;     Pudotuspelien arvokkain  2011     &lt;&gt;     Kultainen räpylä  ( 7 )  1999, 2001, 2005, 2009, 2010, 2013, 2014</t>
  </si>
  <si>
    <t xml:space="preserve">  2-1  (4-1, 2-1)</t>
  </si>
  <si>
    <t>4500</t>
  </si>
  <si>
    <t>74/138</t>
  </si>
  <si>
    <t>16/31</t>
  </si>
  <si>
    <t>36/54</t>
  </si>
  <si>
    <t>16/41</t>
  </si>
  <si>
    <t>Ottelutilasto</t>
  </si>
  <si>
    <t>Kunnaritilasto</t>
  </si>
  <si>
    <t xml:space="preserve">Paras sija   9.  </t>
  </si>
  <si>
    <t xml:space="preserve">Paras sija   8.  </t>
  </si>
  <si>
    <t xml:space="preserve">Ykkösenä  11.06. 2015 - </t>
  </si>
  <si>
    <t>2-3  KPL</t>
  </si>
  <si>
    <t>0-2  ViVe</t>
  </si>
  <si>
    <t>1/4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</si>
  <si>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</si>
  <si>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</si>
  <si>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</si>
  <si>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</si>
  <si>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</si>
  <si>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</si>
  <si>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</si>
  <si>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</si>
  <si>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</si>
  <si>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KiPa  2</t>
  </si>
  <si>
    <t>suomensarja</t>
  </si>
  <si>
    <t>Ykkösenä  06.07. 2017 - 11.08. 2019</t>
  </si>
  <si>
    <t>ykköspesis</t>
  </si>
  <si>
    <t>Lippo Jun</t>
  </si>
  <si>
    <t>Lippo Juniorit = Oulun Lippo Juniorit  (2003)</t>
  </si>
  <si>
    <t>TEHO</t>
  </si>
  <si>
    <t xml:space="preserve"> 1945 - 2001</t>
  </si>
  <si>
    <t xml:space="preserve"> 1979 - 2001</t>
  </si>
  <si>
    <t xml:space="preserve"> Ottelutilasto</t>
  </si>
  <si>
    <t xml:space="preserve"> 1945 - 2002</t>
  </si>
  <si>
    <t xml:space="preserve"> 1979 - 2002</t>
  </si>
  <si>
    <t xml:space="preserve"> 1945 - 2003</t>
  </si>
  <si>
    <t xml:space="preserve"> 1979 - 2003</t>
  </si>
  <si>
    <t xml:space="preserve"> 1945 - 2004</t>
  </si>
  <si>
    <t xml:space="preserve"> 1979 - 2004</t>
  </si>
  <si>
    <t xml:space="preserve"> 1945 - 2005</t>
  </si>
  <si>
    <t xml:space="preserve"> 1979 - 2005</t>
  </si>
  <si>
    <t xml:space="preserve"> 1945 - 2006</t>
  </si>
  <si>
    <t xml:space="preserve"> 1979 - 2006</t>
  </si>
  <si>
    <t xml:space="preserve"> Etenijätilasto</t>
  </si>
  <si>
    <t xml:space="preserve"> 1945 - 2007</t>
  </si>
  <si>
    <t xml:space="preserve"> 1979 - 2007</t>
  </si>
  <si>
    <t xml:space="preserve"> 1945 - 2008</t>
  </si>
  <si>
    <t xml:space="preserve"> 1979 - 2008</t>
  </si>
  <si>
    <t xml:space="preserve"> 1945 - 2009</t>
  </si>
  <si>
    <t xml:space="preserve"> 1979 - 2009</t>
  </si>
  <si>
    <t xml:space="preserve"> 1945 - 2010</t>
  </si>
  <si>
    <t xml:space="preserve"> 1979 - 2010</t>
  </si>
  <si>
    <t xml:space="preserve"> 1945 - 2011</t>
  </si>
  <si>
    <t xml:space="preserve"> 1979 - 2011</t>
  </si>
  <si>
    <t xml:space="preserve"> 1945 - 2012</t>
  </si>
  <si>
    <t xml:space="preserve"> 1979 - 2012</t>
  </si>
  <si>
    <t xml:space="preserve"> 1945 - 2013</t>
  </si>
  <si>
    <t xml:space="preserve"> 1979 - 2013</t>
  </si>
  <si>
    <t xml:space="preserve"> 1945 - 2014</t>
  </si>
  <si>
    <t xml:space="preserve"> 1979 - 2014</t>
  </si>
  <si>
    <t xml:space="preserve"> 1945 - 2015</t>
  </si>
  <si>
    <t xml:space="preserve"> 1979 - 2015</t>
  </si>
  <si>
    <t xml:space="preserve"> 1945 - 2016</t>
  </si>
  <si>
    <t xml:space="preserve"> 1979 - 2016</t>
  </si>
  <si>
    <t xml:space="preserve"> 1945 - 2017</t>
  </si>
  <si>
    <t xml:space="preserve"> 1979 - 2017</t>
  </si>
  <si>
    <t xml:space="preserve"> 1945 - 2018</t>
  </si>
  <si>
    <t xml:space="preserve"> 1979 - 2018</t>
  </si>
  <si>
    <t>Lippo J</t>
  </si>
  <si>
    <t xml:space="preserve"> </t>
  </si>
  <si>
    <t xml:space="preserve"> 100</t>
  </si>
  <si>
    <t xml:space="preserve"> 200</t>
  </si>
  <si>
    <t xml:space="preserve"> 300</t>
  </si>
  <si>
    <t xml:space="preserve"> 400</t>
  </si>
  <si>
    <t xml:space="preserve"> 500</t>
  </si>
  <si>
    <t xml:space="preserve"> 600</t>
  </si>
  <si>
    <t xml:space="preserve"> 700</t>
  </si>
  <si>
    <t xml:space="preserve"> Lyöjätilasto</t>
  </si>
  <si>
    <t xml:space="preserve"> 1979 - 1993</t>
  </si>
  <si>
    <t xml:space="preserve"> 1979 - 1994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</si>
  <si>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</si>
  <si>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</si>
  <si>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</si>
  <si>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</si>
  <si>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</si>
  <si>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</si>
  <si>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1945 - 1993</t>
  </si>
  <si>
    <t xml:space="preserve"> 1945 - 1994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</si>
  <si>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</si>
  <si>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</si>
  <si>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</si>
  <si>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</si>
  <si>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</si>
  <si>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</si>
  <si>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>27 v   5 kk 25 pv</t>
  </si>
  <si>
    <t>31 v   4 kk 28 pv</t>
  </si>
  <si>
    <t>35 v   4 kk 27 pv</t>
  </si>
  <si>
    <t>39 v   4 kk   1 pv</t>
  </si>
  <si>
    <t>42 v   5 kk   1 pv</t>
  </si>
  <si>
    <t xml:space="preserve"> 800</t>
  </si>
  <si>
    <t>692. ottelu</t>
  </si>
  <si>
    <t>616. ottelu</t>
  </si>
  <si>
    <t>565. ottelu</t>
  </si>
  <si>
    <t>469. ottelu</t>
  </si>
  <si>
    <t>366. ottelu</t>
  </si>
  <si>
    <t>282. ottelu</t>
  </si>
  <si>
    <t>695. ottelu</t>
  </si>
  <si>
    <t>546. ottelu</t>
  </si>
  <si>
    <t>392. ottelu</t>
  </si>
  <si>
    <t>219. ottelu</t>
  </si>
  <si>
    <t>111. ottelu</t>
  </si>
  <si>
    <t xml:space="preserve">  61.   08.07. 2003  SoJy - Lippo  1-2</t>
  </si>
  <si>
    <t xml:space="preserve">  17.   10.06. 2007  KPL - ViVe  0-2</t>
  </si>
  <si>
    <t xml:space="preserve">    4.   09.06. 2011  Kiri - SoJy  2-1</t>
  </si>
  <si>
    <t xml:space="preserve">    2.   14.05. 2015  SoJy - Kiri  2-0</t>
  </si>
  <si>
    <t xml:space="preserve">    1.   14.06. 2018  SoJy - AA  1-2</t>
  </si>
  <si>
    <t xml:space="preserve">  31.   11.08. 2002  SoJy - Tahko  2-1</t>
  </si>
  <si>
    <t xml:space="preserve">  18.   18.05. 2006  KiPa - NJ  2-1</t>
  </si>
  <si>
    <t xml:space="preserve">  13.   30.05. 2010  KPL - ViVe  0-2</t>
  </si>
  <si>
    <t xml:space="preserve">  12.   05.08. 2014  SoJy - KiPa  2-0</t>
  </si>
  <si>
    <t xml:space="preserve">    5.   14.07. 2015  KiPa - SoJy  1-2</t>
  </si>
  <si>
    <t xml:space="preserve">    8.   23.05. 2018  KiPa - SoJy  2-1</t>
  </si>
  <si>
    <t xml:space="preserve">  53.   17.05. 2007  KPL - Kiri  0-2</t>
  </si>
  <si>
    <t xml:space="preserve">  27.   30.05. 2013  SoJy - KoU  2-0</t>
  </si>
  <si>
    <t xml:space="preserve">  13.   31.05. 2018  IPV - SoJy  0-2</t>
  </si>
  <si>
    <t xml:space="preserve">    9.   20.08. 2006  KiPa - Tahko  1-0</t>
  </si>
  <si>
    <t xml:space="preserve">    7.   18.09. 2016  SoJy - ViVe  1-2</t>
  </si>
  <si>
    <t xml:space="preserve">  10.   14.08. 2008  ViVe - KPL  0-2</t>
  </si>
  <si>
    <t>235.</t>
  </si>
  <si>
    <t>34.</t>
  </si>
  <si>
    <t>41.</t>
  </si>
  <si>
    <t>68.</t>
  </si>
  <si>
    <t>94.</t>
  </si>
  <si>
    <t>131.</t>
  </si>
  <si>
    <t>201.</t>
  </si>
  <si>
    <t>44.</t>
  </si>
  <si>
    <t>72.</t>
  </si>
  <si>
    <t>103.</t>
  </si>
  <si>
    <t>171.</t>
  </si>
  <si>
    <t>204.</t>
  </si>
  <si>
    <t>198.</t>
  </si>
  <si>
    <t>128.</t>
  </si>
  <si>
    <t>54.</t>
  </si>
  <si>
    <t>182.</t>
  </si>
  <si>
    <t>197.</t>
  </si>
  <si>
    <t>199.</t>
  </si>
  <si>
    <t>127.</t>
  </si>
  <si>
    <t>97.</t>
  </si>
  <si>
    <t>57.</t>
  </si>
  <si>
    <t>250.</t>
  </si>
  <si>
    <t>192.</t>
  </si>
  <si>
    <t>129.</t>
  </si>
  <si>
    <t>75.</t>
  </si>
  <si>
    <t>46.</t>
  </si>
  <si>
    <t>36.</t>
  </si>
  <si>
    <t>IKÄ</t>
  </si>
  <si>
    <t xml:space="preserve"> RUNKOSARJA, KA / OTT</t>
  </si>
  <si>
    <t xml:space="preserve"> PLAY OFF,  KA / OTT</t>
  </si>
  <si>
    <t xml:space="preserve"> SIJOITUS</t>
  </si>
  <si>
    <t xml:space="preserve">    6.   23.08. 2005  KiPa - Tahko  0-1</t>
  </si>
  <si>
    <t>29 v   7 kk 10 pv</t>
  </si>
  <si>
    <t xml:space="preserve">    1.   20.08. 2015  AA - SoJy  0-2</t>
  </si>
  <si>
    <t>39 v   7 kk   7 pv</t>
  </si>
  <si>
    <t xml:space="preserve"> Tehotilasto</t>
  </si>
  <si>
    <t xml:space="preserve">    6.   09.08. 2007  KPL - JoMa  2-1</t>
  </si>
  <si>
    <t xml:space="preserve">  14.   01.09. 2002  SoJy - KoU  2-0</t>
  </si>
  <si>
    <t xml:space="preserve">    4.   19.08. 2014  KiPa - SoJy  1-2</t>
  </si>
  <si>
    <t>120. ottelu</t>
  </si>
  <si>
    <t xml:space="preserve">  61. ottelu</t>
  </si>
  <si>
    <t>191. ottelu</t>
  </si>
  <si>
    <t xml:space="preserve"> Kärkilyöjätilasto</t>
  </si>
  <si>
    <t xml:space="preserve">  8.   27.08. 2006  SoJy - KiPa  0-2</t>
  </si>
  <si>
    <t xml:space="preserve">  4.   11.08. 2009  Lippo - KPL  0-2</t>
  </si>
  <si>
    <t xml:space="preserve">  2.   09.08. 2011  KiPa - SoJy  1-0</t>
  </si>
  <si>
    <t xml:space="preserve">  2.   01.09. 2013  SoJy - ViVe  2-1</t>
  </si>
  <si>
    <t xml:space="preserve">  2.   11.09. 2016  SoJy - ViVe  2-0</t>
  </si>
  <si>
    <t xml:space="preserve"> 900</t>
  </si>
  <si>
    <t>114. ottelu</t>
  </si>
  <si>
    <t>135. ottelu</t>
  </si>
  <si>
    <t>159. ottelu</t>
  </si>
  <si>
    <t>187. ottelu</t>
  </si>
  <si>
    <t>217. ottelu</t>
  </si>
  <si>
    <t>285. ottelu</t>
  </si>
  <si>
    <t xml:space="preserve">  51.   13.05. 2003  SoJy - PuPe  2-1</t>
  </si>
  <si>
    <t>436.</t>
  </si>
  <si>
    <t>333.</t>
  </si>
  <si>
    <t>272.</t>
  </si>
  <si>
    <t>220.</t>
  </si>
  <si>
    <t>185.</t>
  </si>
  <si>
    <t>155.</t>
  </si>
  <si>
    <t>136.</t>
  </si>
  <si>
    <t>102.</t>
  </si>
  <si>
    <t>78.</t>
  </si>
  <si>
    <t>62.</t>
  </si>
  <si>
    <t>49.</t>
  </si>
  <si>
    <t>21.</t>
  </si>
  <si>
    <t>837.</t>
  </si>
  <si>
    <t>537.</t>
  </si>
  <si>
    <t>376.</t>
  </si>
  <si>
    <t>292.</t>
  </si>
  <si>
    <t>245.</t>
  </si>
  <si>
    <t>170.</t>
  </si>
  <si>
    <t>123.</t>
  </si>
  <si>
    <t>87.</t>
  </si>
  <si>
    <t>1029.</t>
  </si>
  <si>
    <t>793.</t>
  </si>
  <si>
    <t>689.</t>
  </si>
  <si>
    <t>559.</t>
  </si>
  <si>
    <t>405.</t>
  </si>
  <si>
    <t>325.</t>
  </si>
  <si>
    <t>258.</t>
  </si>
  <si>
    <t>144.</t>
  </si>
  <si>
    <t>109.</t>
  </si>
  <si>
    <t>84.</t>
  </si>
  <si>
    <t>73.</t>
  </si>
  <si>
    <t>63.</t>
  </si>
  <si>
    <t>37.</t>
  </si>
  <si>
    <t>23.</t>
  </si>
  <si>
    <t>940.</t>
  </si>
  <si>
    <t>656.</t>
  </si>
  <si>
    <t>529.</t>
  </si>
  <si>
    <t>401.</t>
  </si>
  <si>
    <t>316.</t>
  </si>
  <si>
    <t>187.</t>
  </si>
  <si>
    <t>133.</t>
  </si>
  <si>
    <t>90.</t>
  </si>
  <si>
    <t>51.</t>
  </si>
  <si>
    <t>38.</t>
  </si>
  <si>
    <t>847.</t>
  </si>
  <si>
    <t>603.</t>
  </si>
  <si>
    <t>434.</t>
  </si>
  <si>
    <t>358.</t>
  </si>
  <si>
    <t>288.</t>
  </si>
  <si>
    <t>221.</t>
  </si>
  <si>
    <t>167.</t>
  </si>
  <si>
    <t>125.</t>
  </si>
  <si>
    <t>98.</t>
  </si>
  <si>
    <t>70.</t>
  </si>
  <si>
    <t>55.</t>
  </si>
  <si>
    <t>42.</t>
  </si>
  <si>
    <t>167.   13.05. 2000  AA - KiPa  0-1</t>
  </si>
  <si>
    <t>24 v   4 kk   0 pv</t>
  </si>
  <si>
    <t>104.   10.06. 2003  SoJy - PattU  2-1</t>
  </si>
  <si>
    <t>294. ottelu</t>
  </si>
  <si>
    <t xml:space="preserve">  14.   18.06. 2006  Tahko - KiPa  0-2</t>
  </si>
  <si>
    <t>376. ottelu</t>
  </si>
  <si>
    <t xml:space="preserve">    7.   11.06. 2013  SoJy - AA  2-0</t>
  </si>
  <si>
    <t>550. ottelu</t>
  </si>
  <si>
    <t xml:space="preserve">    3.   28.06. 2016  SoJy - KiPa  2-1</t>
  </si>
  <si>
    <t>642. ottelu</t>
  </si>
  <si>
    <t xml:space="preserve"> Kunnaritilasto</t>
  </si>
  <si>
    <t xml:space="preserve"> Kärkilyöntitilasto</t>
  </si>
  <si>
    <t xml:space="preserve"> 2000</t>
  </si>
  <si>
    <t xml:space="preserve"> 3000</t>
  </si>
  <si>
    <t xml:space="preserve">  86.   27.05. 2001  SoJy - LP  2-0</t>
  </si>
  <si>
    <t>230. ottelu</t>
  </si>
  <si>
    <t>278. ottelu</t>
  </si>
  <si>
    <t>373. ottelu</t>
  </si>
  <si>
    <t>586. ottelu</t>
  </si>
  <si>
    <t xml:space="preserve">  47.   27.07. 2002  SoJy - SMJ  2-0</t>
  </si>
  <si>
    <t xml:space="preserve">  19.   11.06. 2006  ViVe - KiPa  0-2</t>
  </si>
  <si>
    <t xml:space="preserve">  13.   08.07. 2014  SoJy - PattU  2-0</t>
  </si>
  <si>
    <t>248. ottelu</t>
  </si>
  <si>
    <t xml:space="preserve"> 1000</t>
  </si>
  <si>
    <t xml:space="preserve">  18.   24.05. 2009  KPL - NJ  2-0</t>
  </si>
  <si>
    <t xml:space="preserve">  85.   24.07. 2001  SMJ - SoJy  0-2</t>
  </si>
  <si>
    <t>444. ottelu</t>
  </si>
  <si>
    <t xml:space="preserve">    2.   04.07. 2017  KoU - SoJy  2-1</t>
  </si>
  <si>
    <t>674. ottelu</t>
  </si>
  <si>
    <t xml:space="preserve">   20</t>
  </si>
  <si>
    <t xml:space="preserve">   30</t>
  </si>
  <si>
    <t xml:space="preserve">   40</t>
  </si>
  <si>
    <t xml:space="preserve"> RUNKOSARJA, TASASATASET,  ka. / peli</t>
  </si>
  <si>
    <t xml:space="preserve"> PLAY OFF, TASASATASET,  ka. / peli</t>
  </si>
  <si>
    <t>SEUROITTAIN</t>
  </si>
  <si>
    <t>ka / ottelu</t>
  </si>
  <si>
    <t>Kiteen Pallo-90</t>
  </si>
  <si>
    <t>Oulun Lippo</t>
  </si>
  <si>
    <t>Sotkamon Jymy</t>
  </si>
  <si>
    <t>Kouvolan Pallonlyöjät</t>
  </si>
  <si>
    <t>RS</t>
  </si>
  <si>
    <t>YLS</t>
  </si>
  <si>
    <t>ERO</t>
  </si>
  <si>
    <t>TUODUT, KA/OTT</t>
  </si>
  <si>
    <t>LYÖDYT, KA/OTT</t>
  </si>
  <si>
    <t>OSUUS</t>
  </si>
  <si>
    <t>YLEISÖENNÄTYS  KOTONA</t>
  </si>
  <si>
    <t>YLEISÖENNÄTYS  VIERAISSA</t>
  </si>
  <si>
    <t>22.   31.07. 1997  Lippo - KiPa  0-2</t>
  </si>
  <si>
    <t>27.   27.07. 1997  SMJ - KiPa  1-2</t>
  </si>
  <si>
    <t>KATSOJIA YLI 5000</t>
  </si>
  <si>
    <t>KATSOJIA</t>
  </si>
  <si>
    <t>KA / PELI</t>
  </si>
  <si>
    <t>25.   11.09. 2010  KPL - ViVe  2-0,  fin 3/4</t>
  </si>
  <si>
    <t>38.   06.09. 2000  KiPa - SoJy  2-0,  fin 3/3</t>
  </si>
  <si>
    <t>45.   05.09. 2010  ViVe - KPL  2-1,  fin 2/4</t>
  </si>
  <si>
    <t>59.   10.09. 2005  KiPa - NJ  2-0,  fin 3/3</t>
  </si>
  <si>
    <t>61.   14.09. 1997  KiPa - SoJy  0-1,  fin 3/3</t>
  </si>
  <si>
    <t>73.   19.09. 2015  ViVe - SoJy  0-2,  fin 5/5</t>
  </si>
  <si>
    <t>SIJA</t>
  </si>
  <si>
    <t>71.   06.08. 1996  Lippo - SoJy  1-2</t>
  </si>
  <si>
    <t>63.   29.07. 2008  KPL - ViVe  2-0</t>
  </si>
  <si>
    <t>26.   12.09. 2009  KPL - SoJy  0-1,  fin 3/4</t>
  </si>
  <si>
    <t>33.   17.09. 2011  SoJy - ViVe  2-0,  fin 5/5</t>
  </si>
  <si>
    <t>58.   06.07. 2010  KPL - SoJy  2-0</t>
  </si>
  <si>
    <t>RS JA YLS</t>
  </si>
  <si>
    <t>TOP-100   1945-2020</t>
  </si>
  <si>
    <t xml:space="preserve"> 1945 - 2019</t>
  </si>
  <si>
    <t xml:space="preserve"> 1945 - 2020</t>
  </si>
  <si>
    <t xml:space="preserve"> 1979 - 2019</t>
  </si>
  <si>
    <t xml:space="preserve"> 1979 - 2020</t>
  </si>
  <si>
    <t>2-1  KiPa</t>
  </si>
  <si>
    <t>22/24</t>
  </si>
  <si>
    <t>18/22</t>
  </si>
  <si>
    <t>2-0  JoMa</t>
  </si>
  <si>
    <t>10/18</t>
  </si>
  <si>
    <t>1 921 372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</si>
</sst>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256">
    <xf numFmtId="0" fontId="0" fillId="0" borderId="0" xfId="0"/>
    <xf numFmtId="0" fontId="0" fillId="2" borderId="0" xfId="0" applyFill="1"/>
    <xf numFmtId="0" fontId="3" fillId="2" borderId="0" xfId="0" applyFont="1" applyFill="1"/>
    <xf numFmtId="0" fontId="0" fillId="0" borderId="0" xfId="0" applyFill="1"/>
    <xf numFmtId="0" fontId="3" fillId="0" borderId="0" xfId="0" applyFont="1" applyFill="1"/>
    <xf numFmtId="0" fontId="4" fillId="2" borderId="0" xfId="0" applyFont="1" applyFill="1"/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49" fontId="5" fillId="3" borderId="0" xfId="0" applyNumberFormat="1" applyFont="1" applyFill="1" applyAlignment="1">
      <alignment horizontal="left"/>
    </xf>
    <xf numFmtId="0" fontId="5" fillId="3" borderId="0" xfId="0" applyFont="1" applyFill="1" applyAlignment="1"/>
    <xf numFmtId="0" fontId="7" fillId="2" borderId="0" xfId="0" applyFont="1" applyFill="1"/>
    <xf numFmtId="0" fontId="7" fillId="0" borderId="0" xfId="0" applyFont="1" applyFill="1"/>
    <xf numFmtId="0" fontId="5" fillId="3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/>
    <xf numFmtId="0" fontId="5" fillId="4" borderId="3" xfId="0" applyFont="1" applyFill="1" applyBorder="1"/>
    <xf numFmtId="0" fontId="5" fillId="4" borderId="2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165" fontId="5" fillId="3" borderId="3" xfId="1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165" fontId="5" fillId="3" borderId="4" xfId="1" applyNumberFormat="1" applyFont="1" applyFill="1" applyBorder="1" applyAlignment="1">
      <alignment horizontal="center"/>
    </xf>
    <xf numFmtId="1" fontId="5" fillId="3" borderId="3" xfId="0" applyNumberFormat="1" applyFont="1" applyFill="1" applyBorder="1" applyAlignment="1">
      <alignment horizontal="center"/>
    </xf>
    <xf numFmtId="165" fontId="5" fillId="4" borderId="3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0" fontId="5" fillId="2" borderId="0" xfId="0" applyFont="1" applyFill="1"/>
    <xf numFmtId="165" fontId="5" fillId="2" borderId="0" xfId="0" applyNumberFormat="1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 applyBorder="1"/>
    <xf numFmtId="0" fontId="6" fillId="2" borderId="0" xfId="0" applyFont="1" applyFill="1"/>
    <xf numFmtId="0" fontId="6" fillId="4" borderId="2" xfId="0" applyFont="1" applyFill="1" applyBorder="1"/>
    <xf numFmtId="0" fontId="5" fillId="3" borderId="1" xfId="0" applyFont="1" applyFill="1" applyBorder="1"/>
    <xf numFmtId="0" fontId="7" fillId="3" borderId="2" xfId="0" applyFont="1" applyFill="1" applyBorder="1"/>
    <xf numFmtId="0" fontId="5" fillId="3" borderId="4" xfId="0" applyFont="1" applyFill="1" applyBorder="1"/>
    <xf numFmtId="2" fontId="5" fillId="3" borderId="3" xfId="0" applyNumberFormat="1" applyFont="1" applyFill="1" applyBorder="1" applyAlignment="1">
      <alignment horizontal="center"/>
    </xf>
    <xf numFmtId="165" fontId="5" fillId="3" borderId="3" xfId="0" applyNumberFormat="1" applyFont="1" applyFill="1" applyBorder="1" applyAlignment="1">
      <alignment horizontal="center"/>
    </xf>
    <xf numFmtId="0" fontId="5" fillId="3" borderId="10" xfId="0" applyFont="1" applyFill="1" applyBorder="1"/>
    <xf numFmtId="0" fontId="5" fillId="3" borderId="11" xfId="0" applyFont="1" applyFill="1" applyBorder="1"/>
    <xf numFmtId="0" fontId="5" fillId="3" borderId="6" xfId="0" applyFont="1" applyFill="1" applyBorder="1"/>
    <xf numFmtId="0" fontId="5" fillId="5" borderId="1" xfId="0" applyFont="1" applyFill="1" applyBorder="1"/>
    <xf numFmtId="0" fontId="5" fillId="5" borderId="2" xfId="0" applyFont="1" applyFill="1" applyBorder="1"/>
    <xf numFmtId="0" fontId="5" fillId="5" borderId="4" xfId="0" applyFont="1" applyFill="1" applyBorder="1"/>
    <xf numFmtId="2" fontId="5" fillId="5" borderId="3" xfId="0" applyNumberFormat="1" applyFont="1" applyFill="1" applyBorder="1" applyAlignment="1">
      <alignment horizontal="center"/>
    </xf>
    <xf numFmtId="165" fontId="5" fillId="5" borderId="3" xfId="0" applyNumberFormat="1" applyFont="1" applyFill="1" applyBorder="1" applyAlignment="1">
      <alignment horizontal="center"/>
    </xf>
    <xf numFmtId="0" fontId="5" fillId="4" borderId="1" xfId="0" applyFont="1" applyFill="1" applyBorder="1"/>
    <xf numFmtId="0" fontId="5" fillId="4" borderId="2" xfId="0" applyFont="1" applyFill="1" applyBorder="1"/>
    <xf numFmtId="0" fontId="5" fillId="4" borderId="4" xfId="0" applyFont="1" applyFill="1" applyBorder="1"/>
    <xf numFmtId="2" fontId="5" fillId="4" borderId="3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4" borderId="0" xfId="0" applyFont="1" applyFill="1" applyBorder="1" applyAlignment="1">
      <alignment horizontal="center"/>
    </xf>
    <xf numFmtId="165" fontId="5" fillId="2" borderId="0" xfId="0" applyNumberFormat="1" applyFont="1" applyFill="1" applyBorder="1"/>
    <xf numFmtId="0" fontId="6" fillId="3" borderId="0" xfId="0" applyFont="1" applyFill="1" applyAlignment="1">
      <alignment horizontal="center"/>
    </xf>
    <xf numFmtId="49" fontId="5" fillId="4" borderId="3" xfId="0" applyNumberFormat="1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left"/>
    </xf>
    <xf numFmtId="49" fontId="5" fillId="7" borderId="1" xfId="0" applyNumberFormat="1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165" fontId="5" fillId="7" borderId="4" xfId="1" applyNumberFormat="1" applyFont="1" applyFill="1" applyBorder="1" applyAlignment="1"/>
    <xf numFmtId="0" fontId="5" fillId="7" borderId="3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165" fontId="5" fillId="7" borderId="2" xfId="0" applyNumberFormat="1" applyFont="1" applyFill="1" applyBorder="1" applyAlignment="1">
      <alignment horizontal="center"/>
    </xf>
    <xf numFmtId="49" fontId="5" fillId="7" borderId="3" xfId="0" applyNumberFormat="1" applyFont="1" applyFill="1" applyBorder="1" applyAlignment="1">
      <alignment horizontal="center"/>
    </xf>
    <xf numFmtId="0" fontId="10" fillId="2" borderId="0" xfId="0" applyFont="1" applyFill="1"/>
    <xf numFmtId="165" fontId="5" fillId="7" borderId="1" xfId="0" applyNumberFormat="1" applyFont="1" applyFill="1" applyBorder="1" applyAlignment="1">
      <alignment horizontal="center"/>
    </xf>
    <xf numFmtId="165" fontId="5" fillId="7" borderId="4" xfId="1" applyNumberFormat="1" applyFont="1" applyFill="1" applyBorder="1" applyAlignment="1">
      <alignment horizontal="left"/>
    </xf>
    <xf numFmtId="165" fontId="5" fillId="4" borderId="3" xfId="0" applyNumberFormat="1" applyFont="1" applyFill="1" applyBorder="1" applyAlignment="1">
      <alignment horizontal="left"/>
    </xf>
    <xf numFmtId="0" fontId="5" fillId="2" borderId="13" xfId="0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49" fontId="8" fillId="3" borderId="7" xfId="0" applyNumberFormat="1" applyFont="1" applyFill="1" applyBorder="1" applyAlignment="1"/>
    <xf numFmtId="0" fontId="8" fillId="3" borderId="7" xfId="0" applyFont="1" applyFill="1" applyBorder="1" applyAlignment="1">
      <alignment horizontal="left"/>
    </xf>
    <xf numFmtId="0" fontId="5" fillId="3" borderId="9" xfId="0" applyFont="1" applyFill="1" applyBorder="1"/>
    <xf numFmtId="0" fontId="5" fillId="2" borderId="0" xfId="0" applyFont="1" applyFill="1" applyAlignment="1">
      <alignment horizontal="left"/>
    </xf>
    <xf numFmtId="0" fontId="5" fillId="2" borderId="11" xfId="0" applyFont="1" applyFill="1" applyBorder="1" applyAlignment="1">
      <alignment horizontal="left"/>
    </xf>
    <xf numFmtId="0" fontId="5" fillId="2" borderId="11" xfId="0" applyFont="1" applyFill="1" applyBorder="1"/>
    <xf numFmtId="49" fontId="5" fillId="2" borderId="11" xfId="0" applyNumberFormat="1" applyFont="1" applyFill="1" applyBorder="1" applyAlignment="1"/>
    <xf numFmtId="0" fontId="5" fillId="2" borderId="11" xfId="0" applyFont="1" applyFill="1" applyBorder="1" applyAlignment="1">
      <alignment horizontal="center"/>
    </xf>
    <xf numFmtId="0" fontId="5" fillId="2" borderId="11" xfId="0" applyFont="1" applyFill="1" applyBorder="1" applyAlignment="1"/>
    <xf numFmtId="0" fontId="5" fillId="2" borderId="6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left"/>
    </xf>
    <xf numFmtId="49" fontId="5" fillId="7" borderId="10" xfId="0" applyNumberFormat="1" applyFont="1" applyFill="1" applyBorder="1" applyAlignment="1">
      <alignment horizontal="left"/>
    </xf>
    <xf numFmtId="0" fontId="5" fillId="7" borderId="13" xfId="0" applyFont="1" applyFill="1" applyBorder="1" applyAlignment="1">
      <alignment horizontal="left"/>
    </xf>
    <xf numFmtId="165" fontId="5" fillId="7" borderId="6" xfId="1" applyNumberFormat="1" applyFont="1" applyFill="1" applyBorder="1" applyAlignment="1"/>
    <xf numFmtId="0" fontId="5" fillId="7" borderId="13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165" fontId="5" fillId="7" borderId="11" xfId="0" applyNumberFormat="1" applyFont="1" applyFill="1" applyBorder="1" applyAlignment="1">
      <alignment horizontal="center"/>
    </xf>
    <xf numFmtId="49" fontId="5" fillId="7" borderId="13" xfId="0" applyNumberFormat="1" applyFont="1" applyFill="1" applyBorder="1" applyAlignment="1">
      <alignment horizontal="center"/>
    </xf>
    <xf numFmtId="165" fontId="5" fillId="2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2" borderId="14" xfId="0" applyFont="1" applyFill="1" applyBorder="1" applyAlignment="1">
      <alignment horizontal="center"/>
    </xf>
    <xf numFmtId="0" fontId="8" fillId="3" borderId="8" xfId="0" applyFont="1" applyFill="1" applyBorder="1" applyAlignment="1"/>
    <xf numFmtId="0" fontId="5" fillId="3" borderId="0" xfId="0" applyFont="1" applyFill="1" applyBorder="1" applyAlignment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/>
    <xf numFmtId="0" fontId="5" fillId="2" borderId="10" xfId="0" applyFont="1" applyFill="1" applyBorder="1" applyAlignment="1">
      <alignment horizontal="left"/>
    </xf>
    <xf numFmtId="0" fontId="10" fillId="0" borderId="0" xfId="0" applyFont="1" applyFill="1"/>
    <xf numFmtId="0" fontId="5" fillId="8" borderId="3" xfId="0" applyFont="1" applyFill="1" applyBorder="1" applyAlignment="1">
      <alignment horizontal="left"/>
    </xf>
    <xf numFmtId="49" fontId="5" fillId="8" borderId="3" xfId="0" applyNumberFormat="1" applyFont="1" applyFill="1" applyBorder="1" applyAlignment="1">
      <alignment horizontal="left"/>
    </xf>
    <xf numFmtId="0" fontId="5" fillId="8" borderId="3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1" fontId="5" fillId="8" borderId="3" xfId="0" applyNumberFormat="1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5" fillId="3" borderId="7" xfId="0" applyFont="1" applyFill="1" applyBorder="1" applyAlignment="1"/>
    <xf numFmtId="0" fontId="5" fillId="2" borderId="10" xfId="0" applyFont="1" applyFill="1" applyBorder="1" applyAlignment="1"/>
    <xf numFmtId="165" fontId="5" fillId="8" borderId="3" xfId="1" applyNumberFormat="1" applyFont="1" applyFill="1" applyBorder="1" applyAlignment="1">
      <alignment horizontal="center"/>
    </xf>
    <xf numFmtId="0" fontId="11" fillId="6" borderId="1" xfId="0" applyFont="1" applyFill="1" applyBorder="1" applyAlignment="1">
      <alignment vertical="top"/>
    </xf>
    <xf numFmtId="165" fontId="5" fillId="7" borderId="3" xfId="1" applyNumberFormat="1" applyFont="1" applyFill="1" applyBorder="1" applyAlignment="1"/>
    <xf numFmtId="0" fontId="5" fillId="2" borderId="0" xfId="0" applyFont="1" applyFill="1" applyBorder="1" applyAlignment="1">
      <alignment horizontal="center"/>
    </xf>
    <xf numFmtId="165" fontId="5" fillId="4" borderId="4" xfId="0" applyNumberFormat="1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center"/>
    </xf>
    <xf numFmtId="49" fontId="5" fillId="4" borderId="4" xfId="0" applyNumberFormat="1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left"/>
    </xf>
    <xf numFmtId="165" fontId="5" fillId="4" borderId="1" xfId="1" applyNumberFormat="1" applyFont="1" applyFill="1" applyBorder="1" applyAlignment="1">
      <alignment horizontal="center"/>
    </xf>
    <xf numFmtId="165" fontId="5" fillId="4" borderId="2" xfId="1" applyNumberFormat="1" applyFont="1" applyFill="1" applyBorder="1" applyAlignment="1">
      <alignment horizontal="center"/>
    </xf>
    <xf numFmtId="165" fontId="5" fillId="4" borderId="4" xfId="1" applyNumberFormat="1" applyFont="1" applyFill="1" applyBorder="1" applyAlignment="1">
      <alignment horizontal="center"/>
    </xf>
    <xf numFmtId="49" fontId="5" fillId="7" borderId="4" xfId="0" applyNumberFormat="1" applyFont="1" applyFill="1" applyBorder="1" applyAlignment="1">
      <alignment horizontal="center"/>
    </xf>
    <xf numFmtId="165" fontId="5" fillId="7" borderId="3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5" fillId="2" borderId="11" xfId="0" applyNumberFormat="1" applyFont="1" applyFill="1" applyBorder="1" applyAlignment="1">
      <alignment horizontal="left"/>
    </xf>
    <xf numFmtId="49" fontId="5" fillId="7" borderId="6" xfId="0" applyNumberFormat="1" applyFont="1" applyFill="1" applyBorder="1" applyAlignment="1">
      <alignment horizontal="center"/>
    </xf>
    <xf numFmtId="49" fontId="5" fillId="6" borderId="2" xfId="0" applyNumberFormat="1" applyFont="1" applyFill="1" applyBorder="1" applyAlignment="1">
      <alignment horizontal="center"/>
    </xf>
    <xf numFmtId="49" fontId="5" fillId="4" borderId="13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49" fontId="5" fillId="8" borderId="3" xfId="0" applyNumberFormat="1" applyFont="1" applyFill="1" applyBorder="1" applyAlignment="1">
      <alignment horizontal="center"/>
    </xf>
    <xf numFmtId="49" fontId="5" fillId="2" borderId="11" xfId="0" applyNumberFormat="1" applyFont="1" applyFill="1" applyBorder="1" applyAlignment="1">
      <alignment horizontal="center"/>
    </xf>
    <xf numFmtId="49" fontId="5" fillId="2" borderId="0" xfId="0" applyNumberFormat="1" applyFont="1" applyFill="1"/>
    <xf numFmtId="49" fontId="5" fillId="3" borderId="3" xfId="0" applyNumberFormat="1" applyFont="1" applyFill="1" applyBorder="1" applyAlignment="1">
      <alignment horizontal="center"/>
    </xf>
    <xf numFmtId="1" fontId="5" fillId="7" borderId="3" xfId="0" applyNumberFormat="1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left"/>
    </xf>
    <xf numFmtId="0" fontId="5" fillId="6" borderId="1" xfId="0" applyFont="1" applyFill="1" applyBorder="1" applyAlignment="1">
      <alignment horizontal="left"/>
    </xf>
    <xf numFmtId="0" fontId="5" fillId="6" borderId="4" xfId="0" applyFont="1" applyFill="1" applyBorder="1"/>
    <xf numFmtId="0" fontId="5" fillId="9" borderId="1" xfId="0" applyFont="1" applyFill="1" applyBorder="1" applyAlignment="1">
      <alignment horizontal="left"/>
    </xf>
    <xf numFmtId="0" fontId="5" fillId="9" borderId="2" xfId="0" applyFont="1" applyFill="1" applyBorder="1" applyAlignment="1">
      <alignment horizontal="center"/>
    </xf>
    <xf numFmtId="0" fontId="5" fillId="9" borderId="4" xfId="0" applyFont="1" applyFill="1" applyBorder="1"/>
    <xf numFmtId="0" fontId="5" fillId="2" borderId="12" xfId="0" applyFont="1" applyFill="1" applyBorder="1" applyAlignment="1">
      <alignment horizontal="center"/>
    </xf>
    <xf numFmtId="165" fontId="5" fillId="3" borderId="4" xfId="0" applyNumberFormat="1" applyFont="1" applyFill="1" applyBorder="1" applyAlignment="1">
      <alignment horizontal="center"/>
    </xf>
    <xf numFmtId="165" fontId="5" fillId="4" borderId="13" xfId="0" applyNumberFormat="1" applyFont="1" applyFill="1" applyBorder="1" applyAlignment="1">
      <alignment horizontal="center"/>
    </xf>
    <xf numFmtId="0" fontId="5" fillId="4" borderId="8" xfId="0" applyFont="1" applyFill="1" applyBorder="1"/>
    <xf numFmtId="0" fontId="5" fillId="4" borderId="7" xfId="0" applyFont="1" applyFill="1" applyBorder="1"/>
    <xf numFmtId="0" fontId="5" fillId="4" borderId="9" xfId="0" applyFont="1" applyFill="1" applyBorder="1"/>
    <xf numFmtId="0" fontId="6" fillId="2" borderId="0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165" fontId="5" fillId="2" borderId="3" xfId="1" applyNumberFormat="1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0" fontId="5" fillId="6" borderId="13" xfId="0" applyFont="1" applyFill="1" applyBorder="1" applyAlignment="1">
      <alignment horizontal="left"/>
    </xf>
    <xf numFmtId="0" fontId="5" fillId="6" borderId="10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6" xfId="0" applyFont="1" applyFill="1" applyBorder="1"/>
    <xf numFmtId="0" fontId="5" fillId="3" borderId="3" xfId="0" applyFont="1" applyFill="1" applyBorder="1" applyAlignment="1"/>
    <xf numFmtId="0" fontId="5" fillId="9" borderId="3" xfId="0" applyFont="1" applyFill="1" applyBorder="1" applyAlignment="1">
      <alignment horizontal="center"/>
    </xf>
    <xf numFmtId="0" fontId="5" fillId="9" borderId="3" xfId="0" applyFont="1" applyFill="1" applyBorder="1" applyAlignment="1"/>
    <xf numFmtId="0" fontId="5" fillId="6" borderId="3" xfId="0" applyFont="1" applyFill="1" applyBorder="1" applyAlignment="1">
      <alignment horizontal="center"/>
    </xf>
    <xf numFmtId="0" fontId="5" fillId="6" borderId="3" xfId="0" applyFont="1" applyFill="1" applyBorder="1"/>
    <xf numFmtId="0" fontId="5" fillId="6" borderId="3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center"/>
    </xf>
    <xf numFmtId="165" fontId="5" fillId="6" borderId="3" xfId="1" applyNumberFormat="1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left"/>
    </xf>
    <xf numFmtId="0" fontId="5" fillId="4" borderId="0" xfId="0" applyFont="1" applyFill="1" applyBorder="1"/>
    <xf numFmtId="0" fontId="5" fillId="4" borderId="5" xfId="0" applyFont="1" applyFill="1" applyBorder="1" applyAlignment="1">
      <alignment horizontal="center"/>
    </xf>
    <xf numFmtId="0" fontId="5" fillId="4" borderId="5" xfId="0" applyFont="1" applyFill="1" applyBorder="1"/>
    <xf numFmtId="0" fontId="5" fillId="4" borderId="12" xfId="0" applyFont="1" applyFill="1" applyBorder="1" applyAlignment="1">
      <alignment horizontal="left"/>
    </xf>
    <xf numFmtId="1" fontId="5" fillId="4" borderId="0" xfId="0" applyNumberFormat="1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11" xfId="0" applyFont="1" applyFill="1" applyBorder="1"/>
    <xf numFmtId="0" fontId="5" fillId="4" borderId="6" xfId="0" applyFont="1" applyFill="1" applyBorder="1"/>
    <xf numFmtId="0" fontId="5" fillId="4" borderId="11" xfId="0" applyFont="1" applyFill="1" applyBorder="1" applyAlignment="1">
      <alignment horizontal="left"/>
    </xf>
    <xf numFmtId="0" fontId="5" fillId="4" borderId="12" xfId="0" applyFont="1" applyFill="1" applyBorder="1"/>
    <xf numFmtId="0" fontId="5" fillId="4" borderId="7" xfId="0" applyFont="1" applyFill="1" applyBorder="1" applyAlignment="1">
      <alignment horizontal="center"/>
    </xf>
    <xf numFmtId="0" fontId="5" fillId="4" borderId="1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center"/>
    </xf>
    <xf numFmtId="2" fontId="5" fillId="4" borderId="0" xfId="0" applyNumberFormat="1" applyFont="1" applyFill="1" applyBorder="1" applyAlignment="1">
      <alignment horizontal="center"/>
    </xf>
    <xf numFmtId="2" fontId="5" fillId="4" borderId="5" xfId="0" applyNumberFormat="1" applyFont="1" applyFill="1" applyBorder="1" applyAlignment="1">
      <alignment horizontal="center"/>
    </xf>
    <xf numFmtId="0" fontId="5" fillId="3" borderId="8" xfId="0" applyFont="1" applyFill="1" applyBorder="1"/>
    <xf numFmtId="0" fontId="5" fillId="4" borderId="7" xfId="0" applyFont="1" applyFill="1" applyBorder="1" applyAlignment="1"/>
    <xf numFmtId="0" fontId="5" fillId="4" borderId="0" xfId="0" applyFont="1" applyFill="1" applyBorder="1" applyAlignment="1"/>
    <xf numFmtId="2" fontId="5" fillId="4" borderId="0" xfId="0" applyNumberFormat="1" applyFont="1" applyFill="1" applyBorder="1" applyAlignment="1"/>
    <xf numFmtId="2" fontId="5" fillId="4" borderId="5" xfId="0" applyNumberFormat="1" applyFont="1" applyFill="1" applyBorder="1" applyAlignment="1"/>
    <xf numFmtId="0" fontId="5" fillId="4" borderId="11" xfId="0" applyFont="1" applyFill="1" applyBorder="1" applyAlignment="1"/>
    <xf numFmtId="0" fontId="7" fillId="4" borderId="7" xfId="0" applyFont="1" applyFill="1" applyBorder="1"/>
    <xf numFmtId="0" fontId="5" fillId="4" borderId="7" xfId="0" applyFont="1" applyFill="1" applyBorder="1" applyAlignment="1">
      <alignment horizontal="right"/>
    </xf>
    <xf numFmtId="0" fontId="5" fillId="4" borderId="9" xfId="0" applyFont="1" applyFill="1" applyBorder="1" applyAlignment="1"/>
    <xf numFmtId="0" fontId="7" fillId="4" borderId="0" xfId="0" applyFont="1" applyFill="1" applyBorder="1"/>
    <xf numFmtId="0" fontId="5" fillId="4" borderId="0" xfId="0" applyFont="1" applyFill="1" applyBorder="1" applyAlignment="1">
      <alignment horizontal="right"/>
    </xf>
    <xf numFmtId="0" fontId="5" fillId="4" borderId="5" xfId="0" applyFont="1" applyFill="1" applyBorder="1" applyAlignment="1"/>
    <xf numFmtId="0" fontId="7" fillId="4" borderId="11" xfId="0" applyFont="1" applyFill="1" applyBorder="1"/>
    <xf numFmtId="0" fontId="5" fillId="4" borderId="11" xfId="0" applyFont="1" applyFill="1" applyBorder="1" applyAlignment="1">
      <alignment horizontal="right"/>
    </xf>
    <xf numFmtId="0" fontId="5" fillId="4" borderId="6" xfId="0" applyFont="1" applyFill="1" applyBorder="1" applyAlignment="1"/>
    <xf numFmtId="0" fontId="5" fillId="4" borderId="7" xfId="0" applyFont="1" applyFill="1" applyBorder="1" applyAlignment="1">
      <alignment horizontal="left"/>
    </xf>
    <xf numFmtId="0" fontId="5" fillId="4" borderId="0" xfId="0" quotePrefix="1" applyFont="1" applyFill="1" applyBorder="1" applyAlignment="1">
      <alignment horizontal="center"/>
    </xf>
    <xf numFmtId="49" fontId="5" fillId="4" borderId="12" xfId="0" applyNumberFormat="1" applyFont="1" applyFill="1" applyBorder="1" applyAlignment="1">
      <alignment horizontal="left"/>
    </xf>
    <xf numFmtId="0" fontId="5" fillId="2" borderId="15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165" fontId="5" fillId="3" borderId="13" xfId="1" applyNumberFormat="1" applyFont="1" applyFill="1" applyBorder="1" applyAlignment="1">
      <alignment horizontal="center"/>
    </xf>
    <xf numFmtId="2" fontId="5" fillId="4" borderId="11" xfId="0" applyNumberFormat="1" applyFont="1" applyFill="1" applyBorder="1"/>
    <xf numFmtId="2" fontId="5" fillId="4" borderId="6" xfId="0" applyNumberFormat="1" applyFont="1" applyFill="1" applyBorder="1"/>
    <xf numFmtId="0" fontId="5" fillId="3" borderId="9" xfId="0" applyFont="1" applyFill="1" applyBorder="1" applyAlignment="1"/>
    <xf numFmtId="0" fontId="5" fillId="4" borderId="12" xfId="0" applyFont="1" applyFill="1" applyBorder="1" applyAlignment="1"/>
    <xf numFmtId="2" fontId="5" fillId="4" borderId="0" xfId="0" applyNumberFormat="1" applyFont="1" applyFill="1" applyBorder="1"/>
    <xf numFmtId="2" fontId="5" fillId="2" borderId="0" xfId="0" applyNumberFormat="1" applyFont="1" applyFill="1" applyAlignment="1">
      <alignment horizontal="center"/>
    </xf>
    <xf numFmtId="2" fontId="5" fillId="2" borderId="0" xfId="0" applyNumberFormat="1" applyFont="1" applyFill="1"/>
    <xf numFmtId="2" fontId="5" fillId="3" borderId="7" xfId="0" applyNumberFormat="1" applyFont="1" applyFill="1" applyBorder="1"/>
    <xf numFmtId="2" fontId="5" fillId="4" borderId="6" xfId="0" applyNumberFormat="1" applyFont="1" applyFill="1" applyBorder="1" applyAlignment="1">
      <alignment horizontal="center"/>
    </xf>
    <xf numFmtId="2" fontId="5" fillId="3" borderId="9" xfId="0" applyNumberFormat="1" applyFont="1" applyFill="1" applyBorder="1" applyAlignment="1">
      <alignment horizontal="center"/>
    </xf>
    <xf numFmtId="49" fontId="5" fillId="4" borderId="0" xfId="0" applyNumberFormat="1" applyFont="1" applyFill="1" applyBorder="1" applyAlignment="1">
      <alignment horizontal="left"/>
    </xf>
    <xf numFmtId="49" fontId="5" fillId="4" borderId="0" xfId="0" applyNumberFormat="1" applyFont="1" applyFill="1" applyBorder="1"/>
    <xf numFmtId="2" fontId="5" fillId="3" borderId="0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right"/>
    </xf>
    <xf numFmtId="2" fontId="5" fillId="4" borderId="0" xfId="0" applyNumberFormat="1" applyFont="1" applyFill="1" applyBorder="1" applyAlignment="1">
      <alignment horizontal="right"/>
    </xf>
    <xf numFmtId="9" fontId="5" fillId="4" borderId="0" xfId="1" applyFont="1" applyFill="1" applyBorder="1"/>
    <xf numFmtId="2" fontId="5" fillId="3" borderId="7" xfId="0" applyNumberFormat="1" applyFont="1" applyFill="1" applyBorder="1" applyAlignment="1">
      <alignment horizontal="center"/>
    </xf>
    <xf numFmtId="0" fontId="5" fillId="4" borderId="12" xfId="0" applyNumberFormat="1" applyFont="1" applyFill="1" applyBorder="1" applyAlignment="1">
      <alignment horizontal="left"/>
    </xf>
    <xf numFmtId="0" fontId="5" fillId="4" borderId="12" xfId="0" quotePrefix="1" applyFont="1" applyFill="1" applyBorder="1" applyAlignment="1">
      <alignment horizontal="center"/>
    </xf>
    <xf numFmtId="0" fontId="5" fillId="4" borderId="0" xfId="0" quotePrefix="1" applyFont="1" applyFill="1" applyBorder="1" applyAlignment="1">
      <alignment horizontal="left"/>
    </xf>
    <xf numFmtId="0" fontId="5" fillId="3" borderId="8" xfId="0" applyFont="1" applyFill="1" applyBorder="1" applyAlignment="1">
      <alignment horizontal="center"/>
    </xf>
    <xf numFmtId="2" fontId="5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3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65"/>
  <sheetViews>
    <sheetView tabSelected="1" zoomScale="80" zoomScaleNormal="80" workbookViewId="0"/>
  </sheetViews>
  <sheetFormatPr defaultRowHeight="15" customHeight="1" x14ac:dyDescent="0.25"/>
  <cols>
    <col min="1" max="1" width="0.7109375" style="3" customWidth="1"/>
    <col min="2" max="2" width="6.7109375" style="64" customWidth="1"/>
    <col min="3" max="3" width="6.5703125" style="63" customWidth="1"/>
    <col min="4" max="4" width="7.85546875" style="64" customWidth="1"/>
    <col min="5" max="13" width="6.5703125" style="63" customWidth="1"/>
    <col min="14" max="14" width="9.28515625" style="63" customWidth="1"/>
    <col min="15" max="15" width="0.28515625" style="41" customWidth="1"/>
    <col min="16" max="16" width="6.28515625" style="41" customWidth="1"/>
    <col min="17" max="17" width="6.85546875" style="41" customWidth="1"/>
    <col min="18" max="18" width="7.140625" style="41" customWidth="1"/>
    <col min="19" max="19" width="6.42578125" style="41" customWidth="1"/>
    <col min="20" max="20" width="0.7109375" style="41" customWidth="1"/>
    <col min="21" max="25" width="6.42578125" style="63" customWidth="1"/>
    <col min="26" max="26" width="9.28515625" style="63" customWidth="1"/>
    <col min="27" max="27" width="0.7109375" style="63" customWidth="1"/>
    <col min="28" max="28" width="6" style="63" customWidth="1"/>
    <col min="29" max="29" width="6.28515625" style="63" customWidth="1"/>
    <col min="30" max="30" width="6.5703125" style="63" customWidth="1"/>
    <col min="31" max="31" width="6.7109375" style="63" customWidth="1"/>
    <col min="32" max="32" width="0.7109375" style="63" customWidth="1"/>
    <col min="33" max="33" width="16" style="63" customWidth="1"/>
    <col min="34" max="34" width="14.7109375" style="63" customWidth="1"/>
    <col min="35" max="35" width="10.42578125" style="63" customWidth="1"/>
    <col min="36" max="36" width="11.5703125" style="63" customWidth="1"/>
    <col min="37" max="37" width="0.7109375" style="63" customWidth="1"/>
    <col min="38" max="40" width="6.7109375" style="63" customWidth="1"/>
    <col min="41" max="43" width="5.7109375" style="63" customWidth="1"/>
    <col min="44" max="44" width="92.85546875" style="3" customWidth="1"/>
    <col min="45" max="45" width="71.5703125" style="3" customWidth="1"/>
    <col min="46" max="16384" width="9.140625" style="3"/>
  </cols>
  <sheetData>
    <row r="1" spans="1:46" ht="18" customHeight="1" x14ac:dyDescent="0.25">
      <c r="A1" s="5"/>
      <c r="B1" s="6" t="s">
        <v>30</v>
      </c>
      <c r="C1" s="7"/>
      <c r="D1" s="8"/>
      <c r="E1" s="9" t="s">
        <v>52</v>
      </c>
      <c r="F1" s="6"/>
      <c r="G1" s="6"/>
      <c r="H1" s="6"/>
      <c r="I1" s="7"/>
      <c r="J1" s="7"/>
      <c r="K1" s="7"/>
      <c r="L1" s="6"/>
      <c r="M1" s="7"/>
      <c r="N1" s="7"/>
      <c r="O1" s="7"/>
      <c r="P1" s="67"/>
      <c r="Q1" s="67"/>
      <c r="R1" s="67"/>
      <c r="S1" s="67"/>
      <c r="T1" s="67"/>
      <c r="U1" s="10"/>
      <c r="V1" s="7"/>
      <c r="W1" s="7"/>
      <c r="X1" s="7"/>
      <c r="Y1" s="7"/>
      <c r="Z1" s="7"/>
      <c r="AA1" s="6"/>
      <c r="AB1" s="6"/>
      <c r="AC1" s="6"/>
      <c r="AD1" s="6"/>
      <c r="AE1" s="6"/>
      <c r="AF1" s="6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43"/>
      <c r="AS1" s="43"/>
      <c r="AT1" s="43"/>
    </row>
    <row r="2" spans="1:46" s="4" customFormat="1" ht="15" customHeight="1" x14ac:dyDescent="0.25">
      <c r="A2" s="2"/>
      <c r="B2" s="13" t="s">
        <v>9</v>
      </c>
      <c r="C2" s="14"/>
      <c r="D2" s="15"/>
      <c r="E2" s="16" t="s">
        <v>10</v>
      </c>
      <c r="F2" s="17"/>
      <c r="G2" s="17"/>
      <c r="H2" s="18"/>
      <c r="I2" s="19" t="s">
        <v>11</v>
      </c>
      <c r="J2" s="20"/>
      <c r="K2" s="17"/>
      <c r="L2" s="17"/>
      <c r="M2" s="17"/>
      <c r="N2" s="18"/>
      <c r="O2" s="228"/>
      <c r="P2" s="19" t="s">
        <v>316</v>
      </c>
      <c r="Q2" s="23"/>
      <c r="R2" s="17"/>
      <c r="S2" s="24"/>
      <c r="T2" s="22"/>
      <c r="U2" s="23" t="s">
        <v>12</v>
      </c>
      <c r="V2" s="17"/>
      <c r="W2" s="17"/>
      <c r="X2" s="17"/>
      <c r="Y2" s="17"/>
      <c r="Z2" s="138"/>
      <c r="AA2" s="22"/>
      <c r="AB2" s="25" t="s">
        <v>320</v>
      </c>
      <c r="AC2" s="23"/>
      <c r="AD2" s="17"/>
      <c r="AE2" s="24"/>
      <c r="AF2" s="22"/>
      <c r="AG2" s="25" t="s">
        <v>274</v>
      </c>
      <c r="AH2" s="17"/>
      <c r="AI2" s="17"/>
      <c r="AJ2" s="18"/>
      <c r="AK2" s="22"/>
      <c r="AL2" s="25" t="s">
        <v>276</v>
      </c>
      <c r="AM2" s="23"/>
      <c r="AN2" s="17"/>
      <c r="AO2" s="23"/>
      <c r="AP2" s="17" t="s">
        <v>192</v>
      </c>
      <c r="AQ2" s="18"/>
      <c r="AR2" s="43"/>
      <c r="AS2" s="43"/>
      <c r="AT2" s="43"/>
    </row>
    <row r="3" spans="1:46" s="4" customFormat="1" ht="15" customHeight="1" x14ac:dyDescent="0.25">
      <c r="A3" s="2"/>
      <c r="B3" s="21" t="s">
        <v>0</v>
      </c>
      <c r="C3" s="21" t="s">
        <v>3</v>
      </c>
      <c r="D3" s="16" t="s">
        <v>1</v>
      </c>
      <c r="E3" s="21" t="s">
        <v>2</v>
      </c>
      <c r="F3" s="21" t="s">
        <v>7</v>
      </c>
      <c r="G3" s="18" t="s">
        <v>4</v>
      </c>
      <c r="H3" s="21" t="s">
        <v>5</v>
      </c>
      <c r="I3" s="21" t="s">
        <v>14</v>
      </c>
      <c r="J3" s="21" t="s">
        <v>15</v>
      </c>
      <c r="K3" s="21" t="s">
        <v>16</v>
      </c>
      <c r="L3" s="21" t="s">
        <v>17</v>
      </c>
      <c r="M3" s="21" t="s">
        <v>18</v>
      </c>
      <c r="N3" s="21" t="s">
        <v>19</v>
      </c>
      <c r="O3" s="229"/>
      <c r="P3" s="21" t="s">
        <v>4</v>
      </c>
      <c r="Q3" s="18" t="s">
        <v>5</v>
      </c>
      <c r="R3" s="21" t="s">
        <v>54</v>
      </c>
      <c r="S3" s="21" t="s">
        <v>14</v>
      </c>
      <c r="T3" s="26"/>
      <c r="U3" s="21" t="s">
        <v>2</v>
      </c>
      <c r="V3" s="21" t="s">
        <v>7</v>
      </c>
      <c r="W3" s="18" t="s">
        <v>4</v>
      </c>
      <c r="X3" s="21" t="s">
        <v>5</v>
      </c>
      <c r="Y3" s="21" t="s">
        <v>14</v>
      </c>
      <c r="Z3" s="21" t="s">
        <v>19</v>
      </c>
      <c r="AA3" s="26"/>
      <c r="AB3" s="21" t="s">
        <v>4</v>
      </c>
      <c r="AC3" s="21" t="s">
        <v>5</v>
      </c>
      <c r="AD3" s="21" t="s">
        <v>54</v>
      </c>
      <c r="AE3" s="21" t="s">
        <v>14</v>
      </c>
      <c r="AF3" s="26"/>
      <c r="AG3" s="21" t="s">
        <v>280</v>
      </c>
      <c r="AH3" s="21" t="s">
        <v>281</v>
      </c>
      <c r="AI3" s="18" t="s">
        <v>282</v>
      </c>
      <c r="AJ3" s="21" t="s">
        <v>283</v>
      </c>
      <c r="AK3" s="26"/>
      <c r="AL3" s="21" t="s">
        <v>20</v>
      </c>
      <c r="AM3" s="21" t="s">
        <v>21</v>
      </c>
      <c r="AN3" s="18" t="s">
        <v>275</v>
      </c>
      <c r="AO3" s="18" t="s">
        <v>27</v>
      </c>
      <c r="AP3" s="20" t="s">
        <v>28</v>
      </c>
      <c r="AQ3" s="21" t="s">
        <v>29</v>
      </c>
      <c r="AR3" s="43"/>
      <c r="AS3" s="43"/>
      <c r="AT3" s="43"/>
    </row>
    <row r="4" spans="1:46" s="4" customFormat="1" ht="15" customHeight="1" x14ac:dyDescent="0.25">
      <c r="A4" s="2"/>
      <c r="B4" s="185">
        <v>1992</v>
      </c>
      <c r="C4" s="185" t="s">
        <v>41</v>
      </c>
      <c r="D4" s="186" t="s">
        <v>349</v>
      </c>
      <c r="E4" s="185"/>
      <c r="F4" s="179" t="s">
        <v>350</v>
      </c>
      <c r="G4" s="185"/>
      <c r="H4" s="185"/>
      <c r="I4" s="185"/>
      <c r="J4" s="185"/>
      <c r="K4" s="185"/>
      <c r="L4" s="185"/>
      <c r="M4" s="185"/>
      <c r="N4" s="185"/>
      <c r="O4" s="229"/>
      <c r="P4" s="153"/>
      <c r="Q4" s="18"/>
      <c r="R4" s="21"/>
      <c r="S4" s="21"/>
      <c r="T4" s="41"/>
      <c r="U4" s="30"/>
      <c r="V4" s="27"/>
      <c r="W4" s="31"/>
      <c r="X4" s="27"/>
      <c r="Y4" s="27"/>
      <c r="Z4" s="29"/>
      <c r="AA4" s="26"/>
      <c r="AB4" s="21"/>
      <c r="AC4" s="21"/>
      <c r="AD4" s="21"/>
      <c r="AE4" s="21"/>
      <c r="AF4" s="26"/>
      <c r="AG4" s="30"/>
      <c r="AH4" s="30"/>
      <c r="AI4" s="30"/>
      <c r="AJ4" s="30"/>
      <c r="AK4" s="26"/>
      <c r="AL4" s="27"/>
      <c r="AM4" s="30"/>
      <c r="AN4" s="33"/>
      <c r="AO4" s="31"/>
      <c r="AP4" s="34"/>
      <c r="AQ4" s="27"/>
      <c r="AR4" s="43"/>
      <c r="AS4" s="43"/>
      <c r="AT4" s="43"/>
    </row>
    <row r="5" spans="1:46" s="4" customFormat="1" ht="15" customHeight="1" x14ac:dyDescent="0.25">
      <c r="A5" s="2"/>
      <c r="B5" s="27">
        <v>1993</v>
      </c>
      <c r="C5" s="27" t="s">
        <v>31</v>
      </c>
      <c r="D5" s="28" t="s">
        <v>32</v>
      </c>
      <c r="E5" s="27">
        <v>27</v>
      </c>
      <c r="F5" s="27">
        <v>2</v>
      </c>
      <c r="G5" s="27">
        <v>8</v>
      </c>
      <c r="H5" s="27">
        <v>5</v>
      </c>
      <c r="I5" s="27">
        <v>65</v>
      </c>
      <c r="J5" s="27">
        <v>19</v>
      </c>
      <c r="K5" s="27">
        <v>11</v>
      </c>
      <c r="L5" s="27">
        <v>25</v>
      </c>
      <c r="M5" s="27">
        <v>10</v>
      </c>
      <c r="N5" s="29">
        <v>0.34200000000000003</v>
      </c>
      <c r="O5" s="26">
        <f>PRODUCT(I5/N5)</f>
        <v>190.05847953216372</v>
      </c>
      <c r="P5" s="153"/>
      <c r="Q5" s="21"/>
      <c r="R5" s="21"/>
      <c r="S5" s="21"/>
      <c r="T5" s="41"/>
      <c r="U5" s="30"/>
      <c r="V5" s="27"/>
      <c r="W5" s="31"/>
      <c r="X5" s="27"/>
      <c r="Y5" s="27"/>
      <c r="Z5" s="29"/>
      <c r="AA5" s="26"/>
      <c r="AB5" s="21"/>
      <c r="AC5" s="21"/>
      <c r="AD5" s="21"/>
      <c r="AE5" s="21"/>
      <c r="AF5" s="26"/>
      <c r="AG5" s="30"/>
      <c r="AH5" s="30"/>
      <c r="AI5" s="30"/>
      <c r="AJ5" s="30"/>
      <c r="AK5" s="26"/>
      <c r="AL5" s="27"/>
      <c r="AM5" s="30"/>
      <c r="AN5" s="33"/>
      <c r="AO5" s="31"/>
      <c r="AP5" s="34"/>
      <c r="AQ5" s="27"/>
      <c r="AR5" s="43"/>
      <c r="AS5" s="43"/>
      <c r="AT5" s="43"/>
    </row>
    <row r="6" spans="1:46" s="4" customFormat="1" ht="15" customHeight="1" x14ac:dyDescent="0.25">
      <c r="A6" s="2"/>
      <c r="B6" s="27">
        <v>1994</v>
      </c>
      <c r="C6" s="27" t="s">
        <v>33</v>
      </c>
      <c r="D6" s="28" t="s">
        <v>32</v>
      </c>
      <c r="E6" s="27">
        <v>33</v>
      </c>
      <c r="F6" s="27">
        <v>1</v>
      </c>
      <c r="G6" s="27">
        <v>22</v>
      </c>
      <c r="H6" s="27">
        <v>10</v>
      </c>
      <c r="I6" s="27">
        <v>87</v>
      </c>
      <c r="J6" s="27">
        <v>19</v>
      </c>
      <c r="K6" s="27">
        <v>19</v>
      </c>
      <c r="L6" s="27">
        <v>26</v>
      </c>
      <c r="M6" s="27">
        <v>23</v>
      </c>
      <c r="N6" s="29">
        <v>0.40500000000000003</v>
      </c>
      <c r="O6" s="26">
        <f t="shared" ref="O6:O23" si="0">PRODUCT(I6/N6)</f>
        <v>214.81481481481481</v>
      </c>
      <c r="P6" s="68" t="s">
        <v>300</v>
      </c>
      <c r="Q6" s="21"/>
      <c r="R6" s="21"/>
      <c r="S6" s="21"/>
      <c r="T6" s="41"/>
      <c r="U6" s="30"/>
      <c r="V6" s="27"/>
      <c r="W6" s="31"/>
      <c r="X6" s="27"/>
      <c r="Y6" s="27"/>
      <c r="Z6" s="29"/>
      <c r="AA6" s="26"/>
      <c r="AB6" s="21"/>
      <c r="AC6" s="21"/>
      <c r="AD6" s="21"/>
      <c r="AE6" s="21"/>
      <c r="AF6" s="26"/>
      <c r="AG6" s="30"/>
      <c r="AH6" s="30"/>
      <c r="AI6" s="30"/>
      <c r="AJ6" s="30"/>
      <c r="AK6" s="26"/>
      <c r="AL6" s="27"/>
      <c r="AM6" s="30"/>
      <c r="AN6" s="33"/>
      <c r="AO6" s="31"/>
      <c r="AP6" s="34"/>
      <c r="AQ6" s="27"/>
      <c r="AR6" s="43"/>
      <c r="AS6" s="43"/>
      <c r="AT6" s="43"/>
    </row>
    <row r="7" spans="1:46" s="4" customFormat="1" ht="15" customHeight="1" x14ac:dyDescent="0.25">
      <c r="A7" s="2"/>
      <c r="B7" s="27">
        <v>1995</v>
      </c>
      <c r="C7" s="27" t="s">
        <v>33</v>
      </c>
      <c r="D7" s="28" t="s">
        <v>32</v>
      </c>
      <c r="E7" s="27">
        <v>29</v>
      </c>
      <c r="F7" s="27">
        <v>1</v>
      </c>
      <c r="G7" s="27">
        <v>24</v>
      </c>
      <c r="H7" s="27">
        <v>8</v>
      </c>
      <c r="I7" s="27">
        <v>99</v>
      </c>
      <c r="J7" s="27">
        <v>21</v>
      </c>
      <c r="K7" s="27">
        <v>22</v>
      </c>
      <c r="L7" s="27">
        <v>31</v>
      </c>
      <c r="M7" s="27">
        <v>25</v>
      </c>
      <c r="N7" s="29">
        <v>0.442</v>
      </c>
      <c r="O7" s="26">
        <f t="shared" si="0"/>
        <v>223.98190045248867</v>
      </c>
      <c r="P7" s="68" t="s">
        <v>301</v>
      </c>
      <c r="Q7" s="21"/>
      <c r="R7" s="21"/>
      <c r="S7" s="21"/>
      <c r="T7" s="41"/>
      <c r="U7" s="27">
        <v>5</v>
      </c>
      <c r="V7" s="27">
        <v>0</v>
      </c>
      <c r="W7" s="27">
        <v>2</v>
      </c>
      <c r="X7" s="27">
        <v>3</v>
      </c>
      <c r="Y7" s="27">
        <v>10</v>
      </c>
      <c r="Z7" s="29">
        <v>0.32300000000000001</v>
      </c>
      <c r="AA7" s="26"/>
      <c r="AB7" s="21"/>
      <c r="AC7" s="21"/>
      <c r="AD7" s="21"/>
      <c r="AE7" s="21"/>
      <c r="AF7" s="26"/>
      <c r="AG7" s="30" t="s">
        <v>236</v>
      </c>
      <c r="AH7" s="30"/>
      <c r="AI7" s="30"/>
      <c r="AJ7" s="30"/>
      <c r="AK7" s="26"/>
      <c r="AL7" s="27"/>
      <c r="AM7" s="30"/>
      <c r="AN7" s="27"/>
      <c r="AO7" s="27"/>
      <c r="AP7" s="27"/>
      <c r="AQ7" s="27"/>
      <c r="AR7" s="43"/>
      <c r="AS7" s="43"/>
      <c r="AT7" s="43"/>
    </row>
    <row r="8" spans="1:46" s="4" customFormat="1" ht="15" customHeight="1" x14ac:dyDescent="0.25">
      <c r="A8" s="2"/>
      <c r="B8" s="27">
        <v>1996</v>
      </c>
      <c r="C8" s="27" t="s">
        <v>33</v>
      </c>
      <c r="D8" s="28" t="s">
        <v>32</v>
      </c>
      <c r="E8" s="27">
        <v>12</v>
      </c>
      <c r="F8" s="27">
        <v>1</v>
      </c>
      <c r="G8" s="27">
        <v>6</v>
      </c>
      <c r="H8" s="27">
        <v>4</v>
      </c>
      <c r="I8" s="27">
        <v>37</v>
      </c>
      <c r="J8" s="27">
        <v>17</v>
      </c>
      <c r="K8" s="27">
        <v>6</v>
      </c>
      <c r="L8" s="27">
        <v>7</v>
      </c>
      <c r="M8" s="27">
        <v>7</v>
      </c>
      <c r="N8" s="29">
        <v>0.58899999999999997</v>
      </c>
      <c r="O8" s="26">
        <f t="shared" si="0"/>
        <v>62.818336162988118</v>
      </c>
      <c r="P8" s="68"/>
      <c r="Q8" s="21"/>
      <c r="R8" s="21"/>
      <c r="S8" s="21"/>
      <c r="T8" s="41"/>
      <c r="U8" s="27"/>
      <c r="V8" s="27"/>
      <c r="W8" s="27"/>
      <c r="X8" s="27"/>
      <c r="Y8" s="27"/>
      <c r="Z8" s="29"/>
      <c r="AA8" s="41"/>
      <c r="AB8" s="21"/>
      <c r="AC8" s="21"/>
      <c r="AD8" s="21"/>
      <c r="AE8" s="21"/>
      <c r="AF8" s="41"/>
      <c r="AG8" s="30"/>
      <c r="AH8" s="30"/>
      <c r="AI8" s="30"/>
      <c r="AJ8" s="30"/>
      <c r="AK8" s="41"/>
      <c r="AL8" s="27"/>
      <c r="AM8" s="30"/>
      <c r="AN8" s="27"/>
      <c r="AO8" s="27"/>
      <c r="AP8" s="27"/>
      <c r="AQ8" s="27"/>
      <c r="AR8" s="43"/>
      <c r="AS8" s="43"/>
      <c r="AT8" s="43"/>
    </row>
    <row r="9" spans="1:46" s="4" customFormat="1" ht="15" customHeight="1" x14ac:dyDescent="0.25">
      <c r="A9" s="2"/>
      <c r="B9" s="27">
        <v>1996</v>
      </c>
      <c r="C9" s="27" t="s">
        <v>34</v>
      </c>
      <c r="D9" s="28" t="s">
        <v>35</v>
      </c>
      <c r="E9" s="27">
        <v>14</v>
      </c>
      <c r="F9" s="27">
        <v>1</v>
      </c>
      <c r="G9" s="27">
        <v>14</v>
      </c>
      <c r="H9" s="27">
        <v>10</v>
      </c>
      <c r="I9" s="27">
        <v>69</v>
      </c>
      <c r="J9" s="27">
        <v>14</v>
      </c>
      <c r="K9" s="27">
        <v>22</v>
      </c>
      <c r="L9" s="27">
        <v>18</v>
      </c>
      <c r="M9" s="27">
        <v>15</v>
      </c>
      <c r="N9" s="29">
        <v>0.622</v>
      </c>
      <c r="O9" s="26">
        <f t="shared" si="0"/>
        <v>110.93247588424437</v>
      </c>
      <c r="P9" s="21"/>
      <c r="Q9" s="21"/>
      <c r="R9" s="21"/>
      <c r="S9" s="21"/>
      <c r="T9" s="41"/>
      <c r="U9" s="27">
        <v>4</v>
      </c>
      <c r="V9" s="31">
        <v>0</v>
      </c>
      <c r="W9" s="31">
        <v>2</v>
      </c>
      <c r="X9" s="31">
        <v>0</v>
      </c>
      <c r="Y9" s="31">
        <v>17</v>
      </c>
      <c r="Z9" s="29">
        <v>0.51500000000000001</v>
      </c>
      <c r="AA9" s="41"/>
      <c r="AB9" s="21"/>
      <c r="AC9" s="21"/>
      <c r="AD9" s="21"/>
      <c r="AE9" s="21"/>
      <c r="AF9" s="41"/>
      <c r="AG9" s="30" t="s">
        <v>235</v>
      </c>
      <c r="AH9" s="30"/>
      <c r="AI9" s="30"/>
      <c r="AJ9" s="30"/>
      <c r="AK9" s="41"/>
      <c r="AL9" s="27"/>
      <c r="AM9" s="30"/>
      <c r="AN9" s="27"/>
      <c r="AO9" s="27"/>
      <c r="AP9" s="27"/>
      <c r="AQ9" s="27"/>
      <c r="AR9" s="43"/>
      <c r="AS9" s="43"/>
      <c r="AT9" s="43"/>
    </row>
    <row r="10" spans="1:46" s="4" customFormat="1" ht="15" customHeight="1" x14ac:dyDescent="0.25">
      <c r="A10" s="2"/>
      <c r="B10" s="27">
        <v>1997</v>
      </c>
      <c r="C10" s="27" t="s">
        <v>36</v>
      </c>
      <c r="D10" s="28" t="s">
        <v>32</v>
      </c>
      <c r="E10" s="27">
        <v>28</v>
      </c>
      <c r="F10" s="27">
        <v>1</v>
      </c>
      <c r="G10" s="27">
        <v>16</v>
      </c>
      <c r="H10" s="27">
        <v>25</v>
      </c>
      <c r="I10" s="27">
        <v>101</v>
      </c>
      <c r="J10" s="27">
        <v>22</v>
      </c>
      <c r="K10" s="27">
        <v>33</v>
      </c>
      <c r="L10" s="27">
        <v>29</v>
      </c>
      <c r="M10" s="27">
        <v>17</v>
      </c>
      <c r="N10" s="29">
        <v>0.57099999999999995</v>
      </c>
      <c r="O10" s="26">
        <f t="shared" si="0"/>
        <v>176.88266199649738</v>
      </c>
      <c r="P10" s="68"/>
      <c r="Q10" s="21" t="s">
        <v>310</v>
      </c>
      <c r="R10" s="21" t="s">
        <v>313</v>
      </c>
      <c r="S10" s="21"/>
      <c r="T10" s="41"/>
      <c r="U10" s="27">
        <v>9</v>
      </c>
      <c r="V10" s="27">
        <v>0</v>
      </c>
      <c r="W10" s="27">
        <v>8</v>
      </c>
      <c r="X10" s="27">
        <v>2</v>
      </c>
      <c r="Y10" s="27">
        <v>33</v>
      </c>
      <c r="Z10" s="29">
        <v>0.57899999999999996</v>
      </c>
      <c r="AA10" s="41"/>
      <c r="AB10" s="21"/>
      <c r="AC10" s="21"/>
      <c r="AD10" s="21"/>
      <c r="AE10" s="21"/>
      <c r="AF10" s="41"/>
      <c r="AG10" s="30" t="s">
        <v>234</v>
      </c>
      <c r="AH10" s="30" t="s">
        <v>201</v>
      </c>
      <c r="AI10" s="30"/>
      <c r="AJ10" s="30" t="s">
        <v>217</v>
      </c>
      <c r="AK10" s="41"/>
      <c r="AL10" s="27">
        <v>1</v>
      </c>
      <c r="AM10" s="30"/>
      <c r="AN10" s="27">
        <v>1</v>
      </c>
      <c r="AO10" s="27"/>
      <c r="AP10" s="27">
        <v>1</v>
      </c>
      <c r="AQ10" s="27"/>
      <c r="AR10" s="43"/>
      <c r="AS10" s="43"/>
      <c r="AT10" s="43"/>
    </row>
    <row r="11" spans="1:46" s="4" customFormat="1" ht="15" customHeight="1" x14ac:dyDescent="0.25">
      <c r="A11" s="2"/>
      <c r="B11" s="27">
        <v>1998</v>
      </c>
      <c r="C11" s="27" t="s">
        <v>37</v>
      </c>
      <c r="D11" s="28" t="s">
        <v>32</v>
      </c>
      <c r="E11" s="27">
        <v>28</v>
      </c>
      <c r="F11" s="27">
        <v>2</v>
      </c>
      <c r="G11" s="27">
        <v>32</v>
      </c>
      <c r="H11" s="27">
        <v>19</v>
      </c>
      <c r="I11" s="27">
        <v>130</v>
      </c>
      <c r="J11" s="27">
        <v>28</v>
      </c>
      <c r="K11" s="27">
        <v>27</v>
      </c>
      <c r="L11" s="27">
        <v>41</v>
      </c>
      <c r="M11" s="27">
        <v>34</v>
      </c>
      <c r="N11" s="29">
        <v>0.60199999999999998</v>
      </c>
      <c r="O11" s="26">
        <f t="shared" si="0"/>
        <v>215.94684385382061</v>
      </c>
      <c r="P11" s="68" t="s">
        <v>303</v>
      </c>
      <c r="Q11" s="21"/>
      <c r="R11" s="21" t="s">
        <v>314</v>
      </c>
      <c r="S11" s="21" t="s">
        <v>300</v>
      </c>
      <c r="T11" s="41"/>
      <c r="U11" s="27">
        <v>9</v>
      </c>
      <c r="V11" s="27">
        <v>0</v>
      </c>
      <c r="W11" s="27">
        <v>7</v>
      </c>
      <c r="X11" s="27">
        <v>4</v>
      </c>
      <c r="Y11" s="27">
        <v>34</v>
      </c>
      <c r="Z11" s="29">
        <v>0.52300000000000002</v>
      </c>
      <c r="AA11" s="41">
        <f>PRODUCT(U11/Z11)</f>
        <v>17.208413001912046</v>
      </c>
      <c r="AB11" s="21"/>
      <c r="AC11" s="21"/>
      <c r="AD11" s="21"/>
      <c r="AE11" s="21"/>
      <c r="AF11" s="41"/>
      <c r="AG11" s="30" t="s">
        <v>226</v>
      </c>
      <c r="AH11" s="30" t="s">
        <v>296</v>
      </c>
      <c r="AI11" s="30" t="s">
        <v>233</v>
      </c>
      <c r="AJ11" s="30"/>
      <c r="AK11" s="41"/>
      <c r="AL11" s="27">
        <v>1</v>
      </c>
      <c r="AM11" s="30"/>
      <c r="AN11" s="27"/>
      <c r="AO11" s="27"/>
      <c r="AP11" s="27"/>
      <c r="AQ11" s="27">
        <v>1</v>
      </c>
      <c r="AR11" s="43"/>
      <c r="AS11" s="43"/>
      <c r="AT11" s="43"/>
    </row>
    <row r="12" spans="1:46" s="4" customFormat="1" ht="15" customHeight="1" x14ac:dyDescent="0.25">
      <c r="A12" s="2"/>
      <c r="B12" s="27">
        <v>1999</v>
      </c>
      <c r="C12" s="27" t="s">
        <v>38</v>
      </c>
      <c r="D12" s="28" t="s">
        <v>32</v>
      </c>
      <c r="E12" s="27">
        <v>28</v>
      </c>
      <c r="F12" s="27">
        <v>1</v>
      </c>
      <c r="G12" s="27">
        <v>27</v>
      </c>
      <c r="H12" s="27">
        <v>23</v>
      </c>
      <c r="I12" s="27">
        <v>113</v>
      </c>
      <c r="J12" s="27">
        <v>36</v>
      </c>
      <c r="K12" s="27">
        <v>24</v>
      </c>
      <c r="L12" s="27">
        <v>25</v>
      </c>
      <c r="M12" s="27">
        <v>28</v>
      </c>
      <c r="N12" s="29">
        <v>0.53100000000000003</v>
      </c>
      <c r="O12" s="26">
        <f t="shared" si="0"/>
        <v>212.8060263653484</v>
      </c>
      <c r="P12" s="68" t="s">
        <v>304</v>
      </c>
      <c r="Q12" s="21"/>
      <c r="R12" s="21" t="s">
        <v>299</v>
      </c>
      <c r="S12" s="21"/>
      <c r="T12" s="41"/>
      <c r="U12" s="27">
        <v>9</v>
      </c>
      <c r="V12" s="27">
        <v>1</v>
      </c>
      <c r="W12" s="27">
        <v>8</v>
      </c>
      <c r="X12" s="27">
        <v>11</v>
      </c>
      <c r="Y12" s="27">
        <v>40</v>
      </c>
      <c r="Z12" s="29">
        <v>0.55600000000000005</v>
      </c>
      <c r="AA12" s="41">
        <f t="shared" ref="AA12:AA27" si="1">PRODUCT(U12/Z12)</f>
        <v>16.187050359712227</v>
      </c>
      <c r="AB12" s="21" t="s">
        <v>56</v>
      </c>
      <c r="AC12" s="21" t="s">
        <v>40</v>
      </c>
      <c r="AD12" s="21" t="s">
        <v>34</v>
      </c>
      <c r="AE12" s="21"/>
      <c r="AF12" s="41"/>
      <c r="AG12" s="30" t="s">
        <v>231</v>
      </c>
      <c r="AH12" s="30" t="s">
        <v>208</v>
      </c>
      <c r="AI12" s="30"/>
      <c r="AJ12" s="30" t="s">
        <v>201</v>
      </c>
      <c r="AK12" s="41"/>
      <c r="AL12" s="27">
        <v>1</v>
      </c>
      <c r="AM12" s="30"/>
      <c r="AN12" s="27"/>
      <c r="AO12" s="27">
        <v>1</v>
      </c>
      <c r="AP12" s="27"/>
      <c r="AQ12" s="27"/>
      <c r="AR12" s="43"/>
      <c r="AS12" s="43"/>
      <c r="AT12" s="43"/>
    </row>
    <row r="13" spans="1:46" s="4" customFormat="1" ht="15" customHeight="1" x14ac:dyDescent="0.25">
      <c r="A13" s="2"/>
      <c r="B13" s="27">
        <v>2000</v>
      </c>
      <c r="C13" s="27" t="s">
        <v>36</v>
      </c>
      <c r="D13" s="28" t="s">
        <v>39</v>
      </c>
      <c r="E13" s="27">
        <v>28</v>
      </c>
      <c r="F13" s="27">
        <v>2</v>
      </c>
      <c r="G13" s="27">
        <v>33</v>
      </c>
      <c r="H13" s="27">
        <v>29</v>
      </c>
      <c r="I13" s="27">
        <v>176</v>
      </c>
      <c r="J13" s="27">
        <v>13</v>
      </c>
      <c r="K13" s="27">
        <v>44</v>
      </c>
      <c r="L13" s="27">
        <v>84</v>
      </c>
      <c r="M13" s="27">
        <v>35</v>
      </c>
      <c r="N13" s="29">
        <v>0.66900000000000004</v>
      </c>
      <c r="O13" s="26">
        <f t="shared" si="0"/>
        <v>263.0792227204783</v>
      </c>
      <c r="P13" s="68" t="s">
        <v>305</v>
      </c>
      <c r="Q13" s="21" t="s">
        <v>301</v>
      </c>
      <c r="R13" s="21" t="s">
        <v>56</v>
      </c>
      <c r="S13" s="21" t="s">
        <v>34</v>
      </c>
      <c r="T13" s="41"/>
      <c r="U13" s="27">
        <v>12</v>
      </c>
      <c r="V13" s="27">
        <v>0</v>
      </c>
      <c r="W13" s="27">
        <v>8</v>
      </c>
      <c r="X13" s="27">
        <v>9</v>
      </c>
      <c r="Y13" s="27">
        <v>57</v>
      </c>
      <c r="Z13" s="29">
        <v>0.57599999999999996</v>
      </c>
      <c r="AA13" s="41">
        <f t="shared" si="1"/>
        <v>20.833333333333336</v>
      </c>
      <c r="AB13" s="21"/>
      <c r="AC13" s="21"/>
      <c r="AD13" s="21"/>
      <c r="AE13" s="21" t="s">
        <v>55</v>
      </c>
      <c r="AF13" s="41"/>
      <c r="AG13" s="30" t="s">
        <v>228</v>
      </c>
      <c r="AH13" s="30" t="s">
        <v>229</v>
      </c>
      <c r="AI13" s="30"/>
      <c r="AJ13" s="30" t="s">
        <v>230</v>
      </c>
      <c r="AK13" s="41"/>
      <c r="AL13" s="27">
        <v>1</v>
      </c>
      <c r="AM13" s="30"/>
      <c r="AN13" s="27">
        <v>1</v>
      </c>
      <c r="AO13" s="27"/>
      <c r="AP13" s="27">
        <v>1</v>
      </c>
      <c r="AQ13" s="27"/>
      <c r="AR13" s="43"/>
      <c r="AS13" s="43"/>
      <c r="AT13" s="43"/>
    </row>
    <row r="14" spans="1:46" s="4" customFormat="1" ht="15" customHeight="1" x14ac:dyDescent="0.25">
      <c r="A14" s="2"/>
      <c r="B14" s="27">
        <v>2001</v>
      </c>
      <c r="C14" s="27" t="s">
        <v>38</v>
      </c>
      <c r="D14" s="28" t="s">
        <v>39</v>
      </c>
      <c r="E14" s="27">
        <v>28</v>
      </c>
      <c r="F14" s="27">
        <v>4</v>
      </c>
      <c r="G14" s="27">
        <v>45</v>
      </c>
      <c r="H14" s="27">
        <v>33</v>
      </c>
      <c r="I14" s="27">
        <v>170</v>
      </c>
      <c r="J14" s="27">
        <v>25</v>
      </c>
      <c r="K14" s="27">
        <v>33</v>
      </c>
      <c r="L14" s="27">
        <v>63</v>
      </c>
      <c r="M14" s="27">
        <v>49</v>
      </c>
      <c r="N14" s="29">
        <v>0.70499999999999996</v>
      </c>
      <c r="O14" s="26">
        <f t="shared" si="0"/>
        <v>241.13475177304966</v>
      </c>
      <c r="P14" s="68" t="s">
        <v>306</v>
      </c>
      <c r="Q14" s="21" t="s">
        <v>301</v>
      </c>
      <c r="R14" s="21" t="s">
        <v>57</v>
      </c>
      <c r="S14" s="21" t="s">
        <v>33</v>
      </c>
      <c r="T14" s="41"/>
      <c r="U14" s="27">
        <v>9</v>
      </c>
      <c r="V14" s="27">
        <v>0</v>
      </c>
      <c r="W14" s="27">
        <v>11</v>
      </c>
      <c r="X14" s="27">
        <v>15</v>
      </c>
      <c r="Y14" s="27">
        <v>40</v>
      </c>
      <c r="Z14" s="29">
        <v>0.60599999999999998</v>
      </c>
      <c r="AA14" s="41">
        <f t="shared" si="1"/>
        <v>14.851485148514852</v>
      </c>
      <c r="AB14" s="21"/>
      <c r="AC14" s="27" t="s">
        <v>37</v>
      </c>
      <c r="AD14" s="21" t="s">
        <v>40</v>
      </c>
      <c r="AE14" s="21"/>
      <c r="AF14" s="41"/>
      <c r="AG14" s="30" t="s">
        <v>226</v>
      </c>
      <c r="AH14" s="30" t="s">
        <v>208</v>
      </c>
      <c r="AI14" s="30"/>
      <c r="AJ14" s="30" t="s">
        <v>204</v>
      </c>
      <c r="AK14" s="41"/>
      <c r="AL14" s="27">
        <v>1</v>
      </c>
      <c r="AM14" s="30"/>
      <c r="AN14" s="27">
        <v>1</v>
      </c>
      <c r="AO14" s="27">
        <v>1</v>
      </c>
      <c r="AP14" s="27"/>
      <c r="AQ14" s="27"/>
      <c r="AR14" s="43"/>
      <c r="AS14" s="43"/>
      <c r="AT14" s="43"/>
    </row>
    <row r="15" spans="1:46" s="4" customFormat="1" ht="15" customHeight="1" x14ac:dyDescent="0.25">
      <c r="A15" s="2"/>
      <c r="B15" s="27">
        <v>2002</v>
      </c>
      <c r="C15" s="27" t="s">
        <v>38</v>
      </c>
      <c r="D15" s="28" t="s">
        <v>39</v>
      </c>
      <c r="E15" s="27">
        <v>29</v>
      </c>
      <c r="F15" s="27">
        <v>4</v>
      </c>
      <c r="G15" s="27">
        <v>57</v>
      </c>
      <c r="H15" s="27">
        <v>29</v>
      </c>
      <c r="I15" s="27">
        <v>166</v>
      </c>
      <c r="J15" s="27">
        <v>11</v>
      </c>
      <c r="K15" s="27">
        <v>27</v>
      </c>
      <c r="L15" s="27">
        <v>67</v>
      </c>
      <c r="M15" s="27">
        <v>61</v>
      </c>
      <c r="N15" s="230">
        <v>0.63600000000000001</v>
      </c>
      <c r="O15" s="26">
        <f t="shared" si="0"/>
        <v>261.00628930817612</v>
      </c>
      <c r="P15" s="158" t="s">
        <v>37</v>
      </c>
      <c r="Q15" s="21" t="s">
        <v>311</v>
      </c>
      <c r="R15" s="27" t="s">
        <v>38</v>
      </c>
      <c r="S15" s="21" t="s">
        <v>33</v>
      </c>
      <c r="T15" s="41"/>
      <c r="U15" s="27">
        <v>10</v>
      </c>
      <c r="V15" s="27">
        <v>3</v>
      </c>
      <c r="W15" s="27">
        <v>6</v>
      </c>
      <c r="X15" s="27">
        <v>18</v>
      </c>
      <c r="Y15" s="27">
        <v>49</v>
      </c>
      <c r="Z15" s="29">
        <v>0.63600000000000001</v>
      </c>
      <c r="AA15" s="41">
        <f t="shared" si="1"/>
        <v>15.723270440251572</v>
      </c>
      <c r="AB15" s="21" t="s">
        <v>56</v>
      </c>
      <c r="AC15" s="27" t="s">
        <v>38</v>
      </c>
      <c r="AD15" s="27" t="s">
        <v>37</v>
      </c>
      <c r="AE15" s="21" t="s">
        <v>33</v>
      </c>
      <c r="AF15" s="41"/>
      <c r="AG15" s="30" t="s">
        <v>226</v>
      </c>
      <c r="AH15" s="30" t="s">
        <v>227</v>
      </c>
      <c r="AI15" s="30"/>
      <c r="AJ15" s="30" t="s">
        <v>208</v>
      </c>
      <c r="AK15" s="41"/>
      <c r="AL15" s="27">
        <v>1</v>
      </c>
      <c r="AM15" s="30"/>
      <c r="AN15" s="33"/>
      <c r="AO15" s="27">
        <v>1</v>
      </c>
      <c r="AP15" s="27"/>
      <c r="AQ15" s="27"/>
      <c r="AR15" s="43"/>
      <c r="AS15" s="43"/>
      <c r="AT15" s="43"/>
    </row>
    <row r="16" spans="1:46" s="4" customFormat="1" ht="15" customHeight="1" x14ac:dyDescent="0.25">
      <c r="A16" s="2"/>
      <c r="B16" s="27">
        <v>2003</v>
      </c>
      <c r="C16" s="27" t="s">
        <v>38</v>
      </c>
      <c r="D16" s="28" t="s">
        <v>39</v>
      </c>
      <c r="E16" s="27">
        <v>26</v>
      </c>
      <c r="F16" s="27">
        <v>3</v>
      </c>
      <c r="G16" s="27">
        <v>21</v>
      </c>
      <c r="H16" s="27">
        <v>25</v>
      </c>
      <c r="I16" s="27">
        <v>121</v>
      </c>
      <c r="J16" s="27">
        <v>18</v>
      </c>
      <c r="K16" s="27">
        <v>24</v>
      </c>
      <c r="L16" s="27">
        <v>55</v>
      </c>
      <c r="M16" s="27">
        <v>24</v>
      </c>
      <c r="N16" s="29">
        <v>0.59599999999999997</v>
      </c>
      <c r="O16" s="26">
        <f t="shared" si="0"/>
        <v>203.02013422818794</v>
      </c>
      <c r="P16" s="68" t="s">
        <v>307</v>
      </c>
      <c r="Q16" s="21" t="s">
        <v>305</v>
      </c>
      <c r="R16" s="21" t="s">
        <v>31</v>
      </c>
      <c r="S16" s="21" t="s">
        <v>303</v>
      </c>
      <c r="T16" s="41"/>
      <c r="U16" s="27">
        <v>11</v>
      </c>
      <c r="V16" s="27">
        <v>0</v>
      </c>
      <c r="W16" s="27">
        <v>7</v>
      </c>
      <c r="X16" s="27">
        <v>10</v>
      </c>
      <c r="Y16" s="27">
        <v>57</v>
      </c>
      <c r="Z16" s="29">
        <v>0.61299999999999999</v>
      </c>
      <c r="AA16" s="41">
        <f t="shared" si="1"/>
        <v>17.944535073409462</v>
      </c>
      <c r="AB16" s="21"/>
      <c r="AC16" s="21"/>
      <c r="AD16" s="21"/>
      <c r="AE16" s="21"/>
      <c r="AF16" s="41"/>
      <c r="AG16" s="30" t="s">
        <v>223</v>
      </c>
      <c r="AH16" s="30" t="s">
        <v>224</v>
      </c>
      <c r="AI16" s="30"/>
      <c r="AJ16" s="30" t="s">
        <v>225</v>
      </c>
      <c r="AK16" s="41"/>
      <c r="AL16" s="27">
        <v>1</v>
      </c>
      <c r="AM16" s="30"/>
      <c r="AN16" s="33"/>
      <c r="AO16" s="27">
        <v>1</v>
      </c>
      <c r="AP16" s="27"/>
      <c r="AQ16" s="27"/>
      <c r="AR16" s="43"/>
      <c r="AS16" s="43"/>
      <c r="AT16" s="43"/>
    </row>
    <row r="17" spans="1:46" s="4" customFormat="1" ht="15" customHeight="1" x14ac:dyDescent="0.25">
      <c r="A17" s="2"/>
      <c r="B17" s="27">
        <v>2004</v>
      </c>
      <c r="C17" s="27" t="s">
        <v>36</v>
      </c>
      <c r="D17" s="28" t="s">
        <v>32</v>
      </c>
      <c r="E17" s="27">
        <v>28</v>
      </c>
      <c r="F17" s="27">
        <v>2</v>
      </c>
      <c r="G17" s="27">
        <v>29</v>
      </c>
      <c r="H17" s="27">
        <v>28</v>
      </c>
      <c r="I17" s="27">
        <v>140</v>
      </c>
      <c r="J17" s="27">
        <v>18</v>
      </c>
      <c r="K17" s="27">
        <v>32</v>
      </c>
      <c r="L17" s="27">
        <v>59</v>
      </c>
      <c r="M17" s="27">
        <v>31</v>
      </c>
      <c r="N17" s="29">
        <v>0.59099999999999997</v>
      </c>
      <c r="O17" s="26">
        <f t="shared" si="0"/>
        <v>236.88663282571912</v>
      </c>
      <c r="P17" s="68" t="s">
        <v>307</v>
      </c>
      <c r="Q17" s="21" t="s">
        <v>303</v>
      </c>
      <c r="R17" s="21" t="s">
        <v>57</v>
      </c>
      <c r="S17" s="21" t="s">
        <v>308</v>
      </c>
      <c r="T17" s="41"/>
      <c r="U17" s="27">
        <v>14</v>
      </c>
      <c r="V17" s="27">
        <v>1</v>
      </c>
      <c r="W17" s="27">
        <v>19</v>
      </c>
      <c r="X17" s="27">
        <v>8</v>
      </c>
      <c r="Y17" s="27">
        <v>71</v>
      </c>
      <c r="Z17" s="29">
        <v>0.55900000000000005</v>
      </c>
      <c r="AA17" s="41">
        <f t="shared" si="1"/>
        <v>25.044722719141323</v>
      </c>
      <c r="AB17" s="21" t="s">
        <v>34</v>
      </c>
      <c r="AC17" s="21"/>
      <c r="AD17" s="21" t="s">
        <v>33</v>
      </c>
      <c r="AE17" s="21" t="s">
        <v>55</v>
      </c>
      <c r="AF17" s="41"/>
      <c r="AG17" s="30" t="s">
        <v>293</v>
      </c>
      <c r="AH17" s="30" t="s">
        <v>221</v>
      </c>
      <c r="AI17" s="30"/>
      <c r="AJ17" s="30" t="s">
        <v>222</v>
      </c>
      <c r="AK17" s="41"/>
      <c r="AL17" s="27">
        <v>1</v>
      </c>
      <c r="AM17" s="30"/>
      <c r="AN17" s="33"/>
      <c r="AO17" s="27"/>
      <c r="AP17" s="27">
        <v>1</v>
      </c>
      <c r="AQ17" s="27"/>
      <c r="AR17" s="43"/>
      <c r="AS17" s="43"/>
      <c r="AT17" s="43"/>
    </row>
    <row r="18" spans="1:46" s="4" customFormat="1" ht="15" customHeight="1" x14ac:dyDescent="0.25">
      <c r="A18" s="2"/>
      <c r="B18" s="27">
        <v>2005</v>
      </c>
      <c r="C18" s="27" t="s">
        <v>38</v>
      </c>
      <c r="D18" s="28" t="s">
        <v>32</v>
      </c>
      <c r="E18" s="27">
        <v>25</v>
      </c>
      <c r="F18" s="27">
        <v>2</v>
      </c>
      <c r="G18" s="27">
        <v>35</v>
      </c>
      <c r="H18" s="27">
        <v>29</v>
      </c>
      <c r="I18" s="27">
        <v>135</v>
      </c>
      <c r="J18" s="27">
        <v>12</v>
      </c>
      <c r="K18" s="27">
        <v>28</v>
      </c>
      <c r="L18" s="27">
        <v>58</v>
      </c>
      <c r="M18" s="27">
        <v>37</v>
      </c>
      <c r="N18" s="29">
        <v>0.61099999999999999</v>
      </c>
      <c r="O18" s="26">
        <f t="shared" si="0"/>
        <v>220.94926350245498</v>
      </c>
      <c r="P18" s="68" t="s">
        <v>308</v>
      </c>
      <c r="Q18" s="21" t="s">
        <v>312</v>
      </c>
      <c r="R18" s="21" t="s">
        <v>40</v>
      </c>
      <c r="S18" s="21" t="s">
        <v>56</v>
      </c>
      <c r="T18" s="41"/>
      <c r="U18" s="27">
        <v>15</v>
      </c>
      <c r="V18" s="27">
        <v>2</v>
      </c>
      <c r="W18" s="27">
        <v>10</v>
      </c>
      <c r="X18" s="27">
        <v>10</v>
      </c>
      <c r="Y18" s="27">
        <v>66</v>
      </c>
      <c r="Z18" s="29">
        <v>0.54100000000000004</v>
      </c>
      <c r="AA18" s="41">
        <f t="shared" si="1"/>
        <v>27.726432532347502</v>
      </c>
      <c r="AB18" s="21" t="s">
        <v>56</v>
      </c>
      <c r="AC18" s="21"/>
      <c r="AD18" s="21" t="s">
        <v>56</v>
      </c>
      <c r="AE18" s="21"/>
      <c r="AF18" s="41"/>
      <c r="AG18" s="30" t="s">
        <v>294</v>
      </c>
      <c r="AH18" s="30" t="s">
        <v>219</v>
      </c>
      <c r="AI18" s="30"/>
      <c r="AJ18" s="30" t="s">
        <v>220</v>
      </c>
      <c r="AK18" s="41"/>
      <c r="AL18" s="27">
        <v>1</v>
      </c>
      <c r="AM18" s="30"/>
      <c r="AN18" s="27">
        <v>1</v>
      </c>
      <c r="AO18" s="27">
        <v>1</v>
      </c>
      <c r="AP18" s="27"/>
      <c r="AQ18" s="27"/>
      <c r="AR18" s="43"/>
      <c r="AS18" s="43"/>
      <c r="AT18" s="43"/>
    </row>
    <row r="19" spans="1:46" s="4" customFormat="1" ht="15" customHeight="1" x14ac:dyDescent="0.25">
      <c r="A19" s="2"/>
      <c r="B19" s="27">
        <v>2006</v>
      </c>
      <c r="C19" s="27" t="s">
        <v>40</v>
      </c>
      <c r="D19" s="28" t="s">
        <v>32</v>
      </c>
      <c r="E19" s="27">
        <v>27</v>
      </c>
      <c r="F19" s="27">
        <v>4</v>
      </c>
      <c r="G19" s="27">
        <v>17</v>
      </c>
      <c r="H19" s="27">
        <v>21</v>
      </c>
      <c r="I19" s="27">
        <v>127</v>
      </c>
      <c r="J19" s="27">
        <v>15</v>
      </c>
      <c r="K19" s="27">
        <v>47</v>
      </c>
      <c r="L19" s="27">
        <v>44</v>
      </c>
      <c r="M19" s="27">
        <v>21</v>
      </c>
      <c r="N19" s="29">
        <v>0.56999999999999995</v>
      </c>
      <c r="O19" s="26">
        <f t="shared" si="0"/>
        <v>222.80701754385967</v>
      </c>
      <c r="P19" s="68"/>
      <c r="Q19" s="21" t="s">
        <v>302</v>
      </c>
      <c r="R19" s="21" t="s">
        <v>314</v>
      </c>
      <c r="S19" s="21" t="s">
        <v>314</v>
      </c>
      <c r="T19" s="41"/>
      <c r="U19" s="27">
        <v>11</v>
      </c>
      <c r="V19" s="27">
        <v>0</v>
      </c>
      <c r="W19" s="27">
        <v>8</v>
      </c>
      <c r="X19" s="27">
        <v>2</v>
      </c>
      <c r="Y19" s="27">
        <v>40</v>
      </c>
      <c r="Z19" s="29">
        <v>0.56299999999999994</v>
      </c>
      <c r="AA19" s="41">
        <f t="shared" si="1"/>
        <v>19.538188277087034</v>
      </c>
      <c r="AB19" s="21"/>
      <c r="AC19" s="21"/>
      <c r="AD19" s="21"/>
      <c r="AE19" s="21"/>
      <c r="AF19" s="41"/>
      <c r="AG19" s="30" t="s">
        <v>295</v>
      </c>
      <c r="AH19" s="30" t="s">
        <v>217</v>
      </c>
      <c r="AI19" s="30" t="s">
        <v>218</v>
      </c>
      <c r="AJ19" s="30"/>
      <c r="AK19" s="41"/>
      <c r="AL19" s="27">
        <v>1</v>
      </c>
      <c r="AM19" s="30"/>
      <c r="AN19" s="27"/>
      <c r="AO19" s="27"/>
      <c r="AP19" s="27"/>
      <c r="AQ19" s="27"/>
      <c r="AR19" s="43"/>
      <c r="AS19" s="43"/>
      <c r="AT19" s="43"/>
    </row>
    <row r="20" spans="1:46" s="4" customFormat="1" ht="15" customHeight="1" x14ac:dyDescent="0.25">
      <c r="A20" s="2"/>
      <c r="B20" s="27">
        <v>2007</v>
      </c>
      <c r="C20" s="27" t="s">
        <v>41</v>
      </c>
      <c r="D20" s="28" t="s">
        <v>42</v>
      </c>
      <c r="E20" s="27">
        <v>26</v>
      </c>
      <c r="F20" s="27">
        <v>1</v>
      </c>
      <c r="G20" s="27">
        <v>22</v>
      </c>
      <c r="H20" s="27">
        <v>14</v>
      </c>
      <c r="I20" s="27">
        <v>118</v>
      </c>
      <c r="J20" s="27">
        <v>23</v>
      </c>
      <c r="K20" s="27">
        <v>41</v>
      </c>
      <c r="L20" s="27">
        <v>31</v>
      </c>
      <c r="M20" s="27">
        <v>23</v>
      </c>
      <c r="N20" s="29">
        <v>0.58399999999999996</v>
      </c>
      <c r="O20" s="118">
        <f t="shared" si="0"/>
        <v>202.05479452054794</v>
      </c>
      <c r="P20" s="68"/>
      <c r="Q20" s="21"/>
      <c r="R20" s="21"/>
      <c r="S20" s="21" t="s">
        <v>313</v>
      </c>
      <c r="T20" s="41"/>
      <c r="U20" s="27">
        <v>3</v>
      </c>
      <c r="V20" s="27">
        <v>0</v>
      </c>
      <c r="W20" s="27">
        <v>4</v>
      </c>
      <c r="X20" s="27">
        <v>3</v>
      </c>
      <c r="Y20" s="27">
        <v>12</v>
      </c>
      <c r="Z20" s="29">
        <v>0.5</v>
      </c>
      <c r="AA20" s="41">
        <f t="shared" si="1"/>
        <v>6</v>
      </c>
      <c r="AB20" s="21"/>
      <c r="AC20" s="21"/>
      <c r="AD20" s="21"/>
      <c r="AE20" s="21"/>
      <c r="AF20" s="41"/>
      <c r="AG20" s="30" t="s">
        <v>232</v>
      </c>
      <c r="AH20" s="30"/>
      <c r="AI20" s="30"/>
      <c r="AJ20" s="30"/>
      <c r="AK20" s="41"/>
      <c r="AL20" s="27">
        <v>1</v>
      </c>
      <c r="AM20" s="30"/>
      <c r="AN20" s="27"/>
      <c r="AO20" s="27"/>
      <c r="AP20" s="27"/>
      <c r="AQ20" s="27"/>
      <c r="AR20" s="43"/>
      <c r="AS20" s="43"/>
      <c r="AT20" s="43"/>
    </row>
    <row r="21" spans="1:46" s="4" customFormat="1" ht="15" customHeight="1" x14ac:dyDescent="0.25">
      <c r="A21" s="2"/>
      <c r="B21" s="27">
        <v>2008</v>
      </c>
      <c r="C21" s="27" t="s">
        <v>40</v>
      </c>
      <c r="D21" s="28" t="s">
        <v>42</v>
      </c>
      <c r="E21" s="27">
        <v>24</v>
      </c>
      <c r="F21" s="27">
        <v>1</v>
      </c>
      <c r="G21" s="27">
        <v>6</v>
      </c>
      <c r="H21" s="27">
        <v>26</v>
      </c>
      <c r="I21" s="27">
        <v>132</v>
      </c>
      <c r="J21" s="27">
        <v>19</v>
      </c>
      <c r="K21" s="27">
        <v>48</v>
      </c>
      <c r="L21" s="27">
        <v>58</v>
      </c>
      <c r="M21" s="27">
        <v>7</v>
      </c>
      <c r="N21" s="29">
        <v>0.67300000000000004</v>
      </c>
      <c r="O21" s="26">
        <f t="shared" si="0"/>
        <v>196.13670133729568</v>
      </c>
      <c r="P21" s="68"/>
      <c r="Q21" s="21" t="s">
        <v>299</v>
      </c>
      <c r="R21" s="21" t="s">
        <v>315</v>
      </c>
      <c r="S21" s="21" t="s">
        <v>34</v>
      </c>
      <c r="T21" s="41"/>
      <c r="U21" s="27">
        <v>12</v>
      </c>
      <c r="V21" s="27">
        <v>0</v>
      </c>
      <c r="W21" s="27">
        <v>1</v>
      </c>
      <c r="X21" s="27">
        <v>10</v>
      </c>
      <c r="Y21" s="27">
        <v>67</v>
      </c>
      <c r="Z21" s="29">
        <v>0.68400000000000005</v>
      </c>
      <c r="AA21" s="41">
        <f t="shared" si="1"/>
        <v>17.543859649122805</v>
      </c>
      <c r="AB21" s="21"/>
      <c r="AC21" s="21"/>
      <c r="AD21" s="21"/>
      <c r="AE21" s="21" t="s">
        <v>41</v>
      </c>
      <c r="AF21" s="41"/>
      <c r="AG21" s="30" t="s">
        <v>294</v>
      </c>
      <c r="AH21" s="30" t="s">
        <v>215</v>
      </c>
      <c r="AI21" s="30" t="s">
        <v>216</v>
      </c>
      <c r="AJ21" s="30"/>
      <c r="AK21" s="41"/>
      <c r="AL21" s="27">
        <v>1</v>
      </c>
      <c r="AM21" s="30"/>
      <c r="AN21" s="27"/>
      <c r="AO21" s="31"/>
      <c r="AP21" s="34"/>
      <c r="AQ21" s="27"/>
      <c r="AR21" s="43"/>
      <c r="AS21" s="43"/>
      <c r="AT21" s="43"/>
    </row>
    <row r="22" spans="1:46" s="4" customFormat="1" ht="15" customHeight="1" x14ac:dyDescent="0.25">
      <c r="A22" s="2"/>
      <c r="B22" s="27">
        <v>2009</v>
      </c>
      <c r="C22" s="27" t="s">
        <v>36</v>
      </c>
      <c r="D22" s="28" t="s">
        <v>42</v>
      </c>
      <c r="E22" s="27">
        <v>24</v>
      </c>
      <c r="F22" s="27">
        <v>2</v>
      </c>
      <c r="G22" s="27">
        <v>38</v>
      </c>
      <c r="H22" s="27">
        <v>13</v>
      </c>
      <c r="I22" s="27">
        <v>134</v>
      </c>
      <c r="J22" s="27">
        <v>7</v>
      </c>
      <c r="K22" s="27">
        <v>26</v>
      </c>
      <c r="L22" s="27">
        <v>61</v>
      </c>
      <c r="M22" s="27">
        <v>40</v>
      </c>
      <c r="N22" s="29">
        <v>0.66700000000000004</v>
      </c>
      <c r="O22" s="26">
        <f t="shared" si="0"/>
        <v>200.89955022488755</v>
      </c>
      <c r="P22" s="68" t="s">
        <v>33</v>
      </c>
      <c r="Q22" s="21"/>
      <c r="R22" s="21" t="s">
        <v>34</v>
      </c>
      <c r="S22" s="21" t="s">
        <v>41</v>
      </c>
      <c r="T22" s="41"/>
      <c r="U22" s="27">
        <v>14</v>
      </c>
      <c r="V22" s="27">
        <v>0</v>
      </c>
      <c r="W22" s="31">
        <v>13</v>
      </c>
      <c r="X22" s="27">
        <v>7</v>
      </c>
      <c r="Y22" s="27">
        <v>56</v>
      </c>
      <c r="Z22" s="29">
        <v>0.505</v>
      </c>
      <c r="AA22" s="41">
        <f t="shared" si="1"/>
        <v>27.722772277227723</v>
      </c>
      <c r="AB22" s="21" t="s">
        <v>56</v>
      </c>
      <c r="AC22" s="21"/>
      <c r="AD22" s="21" t="s">
        <v>57</v>
      </c>
      <c r="AE22" s="21" t="s">
        <v>55</v>
      </c>
      <c r="AF22" s="41"/>
      <c r="AG22" s="30" t="s">
        <v>213</v>
      </c>
      <c r="AH22" s="30" t="s">
        <v>205</v>
      </c>
      <c r="AI22" s="30"/>
      <c r="AJ22" s="30" t="s">
        <v>214</v>
      </c>
      <c r="AK22" s="41"/>
      <c r="AL22" s="27">
        <v>1</v>
      </c>
      <c r="AM22" s="30"/>
      <c r="AN22" s="31"/>
      <c r="AO22" s="31"/>
      <c r="AP22" s="34">
        <v>1</v>
      </c>
      <c r="AQ22" s="27"/>
      <c r="AR22" s="43"/>
      <c r="AS22" s="43"/>
      <c r="AT22" s="43"/>
    </row>
    <row r="23" spans="1:46" s="4" customFormat="1" ht="15" customHeight="1" x14ac:dyDescent="0.25">
      <c r="A23" s="2"/>
      <c r="B23" s="27">
        <v>2010</v>
      </c>
      <c r="C23" s="27" t="s">
        <v>36</v>
      </c>
      <c r="D23" s="28" t="s">
        <v>42</v>
      </c>
      <c r="E23" s="27">
        <v>26</v>
      </c>
      <c r="F23" s="27">
        <v>1</v>
      </c>
      <c r="G23" s="36">
        <v>48</v>
      </c>
      <c r="H23" s="36">
        <v>14</v>
      </c>
      <c r="I23" s="36">
        <v>119</v>
      </c>
      <c r="J23" s="27">
        <v>10</v>
      </c>
      <c r="K23" s="27">
        <v>13</v>
      </c>
      <c r="L23" s="27">
        <v>47</v>
      </c>
      <c r="M23" s="27">
        <v>49</v>
      </c>
      <c r="N23" s="29">
        <v>0.54100000000000004</v>
      </c>
      <c r="O23" s="26">
        <f t="shared" si="0"/>
        <v>219.96303142329018</v>
      </c>
      <c r="P23" s="68" t="s">
        <v>55</v>
      </c>
      <c r="Q23" s="21"/>
      <c r="R23" s="21" t="s">
        <v>55</v>
      </c>
      <c r="S23" s="21" t="s">
        <v>310</v>
      </c>
      <c r="T23" s="41"/>
      <c r="U23" s="27">
        <v>10</v>
      </c>
      <c r="V23" s="27">
        <v>1</v>
      </c>
      <c r="W23" s="31">
        <v>9</v>
      </c>
      <c r="X23" s="27">
        <v>2</v>
      </c>
      <c r="Y23" s="27">
        <v>43</v>
      </c>
      <c r="Z23" s="29">
        <v>0.57299999999999995</v>
      </c>
      <c r="AA23" s="41">
        <f t="shared" si="1"/>
        <v>17.452006980802793</v>
      </c>
      <c r="AB23" s="21" t="s">
        <v>34</v>
      </c>
      <c r="AC23" s="21"/>
      <c r="AD23" s="21"/>
      <c r="AE23" s="21" t="s">
        <v>56</v>
      </c>
      <c r="AF23" s="41"/>
      <c r="AG23" s="30" t="s">
        <v>204</v>
      </c>
      <c r="AH23" s="30" t="s">
        <v>211</v>
      </c>
      <c r="AI23" s="30"/>
      <c r="AJ23" s="30" t="s">
        <v>212</v>
      </c>
      <c r="AK23" s="41"/>
      <c r="AL23" s="27">
        <v>1</v>
      </c>
      <c r="AM23" s="30"/>
      <c r="AN23" s="31"/>
      <c r="AO23" s="31"/>
      <c r="AP23" s="34">
        <v>1</v>
      </c>
      <c r="AQ23" s="27"/>
      <c r="AR23" s="43"/>
      <c r="AS23" s="43"/>
      <c r="AT23" s="43"/>
    </row>
    <row r="24" spans="1:46" s="4" customFormat="1" ht="15" customHeight="1" x14ac:dyDescent="0.25">
      <c r="A24" s="2"/>
      <c r="B24" s="27">
        <v>2011</v>
      </c>
      <c r="C24" s="27" t="s">
        <v>38</v>
      </c>
      <c r="D24" s="28" t="s">
        <v>39</v>
      </c>
      <c r="E24" s="27">
        <v>26</v>
      </c>
      <c r="F24" s="27">
        <v>0</v>
      </c>
      <c r="G24" s="27">
        <v>31</v>
      </c>
      <c r="H24" s="27">
        <v>20</v>
      </c>
      <c r="I24" s="27">
        <v>116</v>
      </c>
      <c r="J24" s="27">
        <v>3</v>
      </c>
      <c r="K24" s="27">
        <v>19</v>
      </c>
      <c r="L24" s="27">
        <v>63</v>
      </c>
      <c r="M24" s="27">
        <v>31</v>
      </c>
      <c r="N24" s="29">
        <v>0.61399999999999999</v>
      </c>
      <c r="O24" s="26">
        <f>PRODUCT(I24/N24)</f>
        <v>188.92508143322476</v>
      </c>
      <c r="P24" s="21" t="s">
        <v>309</v>
      </c>
      <c r="Q24" s="21"/>
      <c r="R24" s="21" t="s">
        <v>311</v>
      </c>
      <c r="S24" s="21" t="s">
        <v>315</v>
      </c>
      <c r="T24" s="26"/>
      <c r="U24" s="27">
        <v>13</v>
      </c>
      <c r="V24" s="27">
        <v>1</v>
      </c>
      <c r="W24" s="31">
        <v>10</v>
      </c>
      <c r="X24" s="27">
        <v>12</v>
      </c>
      <c r="Y24" s="27">
        <v>56</v>
      </c>
      <c r="Z24" s="29">
        <v>0.61499999999999999</v>
      </c>
      <c r="AA24" s="41">
        <f t="shared" si="1"/>
        <v>21.13821138211382</v>
      </c>
      <c r="AB24" s="21"/>
      <c r="AC24" s="21" t="s">
        <v>41</v>
      </c>
      <c r="AD24" s="21" t="s">
        <v>56</v>
      </c>
      <c r="AE24" s="21" t="s">
        <v>56</v>
      </c>
      <c r="AF24" s="41"/>
      <c r="AG24" s="30" t="s">
        <v>209</v>
      </c>
      <c r="AH24" s="30" t="s">
        <v>210</v>
      </c>
      <c r="AI24" s="30"/>
      <c r="AJ24" s="30" t="s">
        <v>202</v>
      </c>
      <c r="AK24" s="41"/>
      <c r="AL24" s="27">
        <v>1</v>
      </c>
      <c r="AM24" s="31">
        <v>1</v>
      </c>
      <c r="AN24" s="31">
        <v>1</v>
      </c>
      <c r="AO24" s="31">
        <v>1</v>
      </c>
      <c r="AP24" s="34"/>
      <c r="AQ24" s="27"/>
      <c r="AR24" s="43"/>
      <c r="AS24" s="43"/>
      <c r="AT24" s="43"/>
    </row>
    <row r="25" spans="1:46" s="4" customFormat="1" ht="15" customHeight="1" x14ac:dyDescent="0.25">
      <c r="A25" s="2"/>
      <c r="B25" s="27">
        <v>2012</v>
      </c>
      <c r="C25" s="27" t="s">
        <v>38</v>
      </c>
      <c r="D25" s="28" t="s">
        <v>39</v>
      </c>
      <c r="E25" s="27">
        <v>26</v>
      </c>
      <c r="F25" s="27">
        <v>0</v>
      </c>
      <c r="G25" s="36">
        <v>22</v>
      </c>
      <c r="H25" s="36">
        <v>14</v>
      </c>
      <c r="I25" s="36">
        <v>100</v>
      </c>
      <c r="J25" s="27">
        <v>11</v>
      </c>
      <c r="K25" s="27">
        <v>17</v>
      </c>
      <c r="L25" s="27">
        <v>50</v>
      </c>
      <c r="M25" s="34">
        <v>22</v>
      </c>
      <c r="N25" s="29">
        <v>0.54300000000000004</v>
      </c>
      <c r="O25" s="26">
        <f>PRODUCT(I25/N25)</f>
        <v>184.16206261510126</v>
      </c>
      <c r="P25" s="68"/>
      <c r="Q25" s="21"/>
      <c r="R25" s="21"/>
      <c r="S25" s="21"/>
      <c r="T25" s="39"/>
      <c r="U25" s="27">
        <v>10</v>
      </c>
      <c r="V25" s="27">
        <v>1</v>
      </c>
      <c r="W25" s="31">
        <v>6</v>
      </c>
      <c r="X25" s="27">
        <v>9</v>
      </c>
      <c r="Y25" s="27">
        <v>38</v>
      </c>
      <c r="Z25" s="29">
        <v>0.57599999999999996</v>
      </c>
      <c r="AA25" s="41">
        <f t="shared" si="1"/>
        <v>17.361111111111111</v>
      </c>
      <c r="AB25" s="21"/>
      <c r="AC25" s="21"/>
      <c r="AD25" s="21"/>
      <c r="AE25" s="21"/>
      <c r="AF25" s="41"/>
      <c r="AG25" s="30" t="s">
        <v>207</v>
      </c>
      <c r="AH25" s="30" t="s">
        <v>208</v>
      </c>
      <c r="AI25" s="30"/>
      <c r="AJ25" s="30" t="s">
        <v>205</v>
      </c>
      <c r="AK25" s="41"/>
      <c r="AL25" s="27">
        <v>1</v>
      </c>
      <c r="AM25" s="31"/>
      <c r="AN25" s="31"/>
      <c r="AO25" s="31">
        <v>1</v>
      </c>
      <c r="AP25" s="34"/>
      <c r="AQ25" s="27"/>
      <c r="AR25" s="43"/>
      <c r="AS25" s="43"/>
      <c r="AT25" s="43"/>
    </row>
    <row r="26" spans="1:46" s="4" customFormat="1" ht="15" customHeight="1" x14ac:dyDescent="0.25">
      <c r="A26" s="2"/>
      <c r="B26" s="27">
        <v>2013</v>
      </c>
      <c r="C26" s="27" t="s">
        <v>38</v>
      </c>
      <c r="D26" s="28" t="s">
        <v>39</v>
      </c>
      <c r="E26" s="27">
        <v>26</v>
      </c>
      <c r="F26" s="27">
        <v>1</v>
      </c>
      <c r="G26" s="27">
        <v>18</v>
      </c>
      <c r="H26" s="27">
        <v>25</v>
      </c>
      <c r="I26" s="27">
        <v>93</v>
      </c>
      <c r="J26" s="27">
        <v>6</v>
      </c>
      <c r="K26" s="27">
        <v>22</v>
      </c>
      <c r="L26" s="27">
        <v>46</v>
      </c>
      <c r="M26" s="34">
        <v>19</v>
      </c>
      <c r="N26" s="29">
        <v>0.56399999999999995</v>
      </c>
      <c r="O26" s="26">
        <f>PRODUCT(I26/N26)</f>
        <v>164.89361702127661</v>
      </c>
      <c r="P26" s="68"/>
      <c r="Q26" s="21" t="s">
        <v>310</v>
      </c>
      <c r="R26" s="21" t="s">
        <v>304</v>
      </c>
      <c r="S26" s="21"/>
      <c r="T26" s="41"/>
      <c r="U26" s="27">
        <v>9</v>
      </c>
      <c r="V26" s="27">
        <v>0</v>
      </c>
      <c r="W26" s="31">
        <v>6</v>
      </c>
      <c r="X26" s="27">
        <v>7</v>
      </c>
      <c r="Y26" s="27">
        <v>21</v>
      </c>
      <c r="Z26" s="29">
        <v>0.5</v>
      </c>
      <c r="AA26" s="41">
        <f t="shared" si="1"/>
        <v>18</v>
      </c>
      <c r="AB26" s="21"/>
      <c r="AC26" s="21"/>
      <c r="AD26" s="21"/>
      <c r="AE26" s="21"/>
      <c r="AF26" s="41"/>
      <c r="AG26" s="30" t="s">
        <v>206</v>
      </c>
      <c r="AH26" s="30" t="s">
        <v>200</v>
      </c>
      <c r="AI26" s="30"/>
      <c r="AJ26" s="30" t="s">
        <v>205</v>
      </c>
      <c r="AK26" s="41"/>
      <c r="AL26" s="27">
        <v>1</v>
      </c>
      <c r="AM26" s="31"/>
      <c r="AN26" s="31">
        <v>1</v>
      </c>
      <c r="AO26" s="31">
        <v>1</v>
      </c>
      <c r="AP26" s="34"/>
      <c r="AQ26" s="27"/>
      <c r="AR26" s="43"/>
      <c r="AS26" s="43"/>
      <c r="AT26" s="43"/>
    </row>
    <row r="27" spans="1:46" s="4" customFormat="1" ht="15" customHeight="1" x14ac:dyDescent="0.25">
      <c r="A27" s="2"/>
      <c r="B27" s="27">
        <v>2014</v>
      </c>
      <c r="C27" s="27" t="s">
        <v>38</v>
      </c>
      <c r="D27" s="28" t="s">
        <v>39</v>
      </c>
      <c r="E27" s="27">
        <v>30</v>
      </c>
      <c r="F27" s="27">
        <v>6</v>
      </c>
      <c r="G27" s="36">
        <v>44</v>
      </c>
      <c r="H27" s="36">
        <v>18</v>
      </c>
      <c r="I27" s="36">
        <v>125</v>
      </c>
      <c r="J27" s="27">
        <v>17</v>
      </c>
      <c r="K27" s="27">
        <v>19</v>
      </c>
      <c r="L27" s="27">
        <v>39</v>
      </c>
      <c r="M27" s="34">
        <v>50</v>
      </c>
      <c r="N27" s="29">
        <v>0.56100000000000005</v>
      </c>
      <c r="O27" s="26">
        <f>PRODUCT(I27/N27)</f>
        <v>222.81639928698749</v>
      </c>
      <c r="P27" s="68" t="s">
        <v>308</v>
      </c>
      <c r="Q27" s="21"/>
      <c r="R27" s="21" t="s">
        <v>299</v>
      </c>
      <c r="S27" s="21"/>
      <c r="T27" s="39"/>
      <c r="U27" s="27">
        <v>9</v>
      </c>
      <c r="V27" s="27">
        <v>0</v>
      </c>
      <c r="W27" s="27">
        <v>12</v>
      </c>
      <c r="X27" s="27">
        <v>3</v>
      </c>
      <c r="Y27" s="27">
        <v>27</v>
      </c>
      <c r="Z27" s="29">
        <v>0.47399999999999998</v>
      </c>
      <c r="AA27" s="41">
        <f t="shared" si="1"/>
        <v>18.9873417721519</v>
      </c>
      <c r="AB27" s="21" t="s">
        <v>57</v>
      </c>
      <c r="AC27" s="21"/>
      <c r="AD27" s="21" t="s">
        <v>41</v>
      </c>
      <c r="AE27" s="21"/>
      <c r="AF27" s="41"/>
      <c r="AG27" s="30" t="s">
        <v>204</v>
      </c>
      <c r="AH27" s="30" t="s">
        <v>201</v>
      </c>
      <c r="AI27" s="30"/>
      <c r="AJ27" s="30" t="s">
        <v>205</v>
      </c>
      <c r="AK27" s="41"/>
      <c r="AL27" s="27">
        <v>1</v>
      </c>
      <c r="AM27" s="31"/>
      <c r="AN27" s="31"/>
      <c r="AO27" s="31">
        <v>1</v>
      </c>
      <c r="AP27" s="34"/>
      <c r="AQ27" s="27"/>
      <c r="AR27" s="43"/>
      <c r="AS27" s="43"/>
      <c r="AT27" s="43"/>
    </row>
    <row r="28" spans="1:46" s="4" customFormat="1" ht="15" customHeight="1" x14ac:dyDescent="0.25">
      <c r="A28" s="2"/>
      <c r="B28" s="27">
        <v>2015</v>
      </c>
      <c r="C28" s="27" t="s">
        <v>38</v>
      </c>
      <c r="D28" s="28" t="s">
        <v>39</v>
      </c>
      <c r="E28" s="27">
        <v>30</v>
      </c>
      <c r="F28" s="27">
        <v>4</v>
      </c>
      <c r="G28" s="27">
        <v>58</v>
      </c>
      <c r="H28" s="27">
        <v>11</v>
      </c>
      <c r="I28" s="27">
        <v>134</v>
      </c>
      <c r="J28" s="27">
        <v>6</v>
      </c>
      <c r="K28" s="27">
        <v>14</v>
      </c>
      <c r="L28" s="27">
        <v>52</v>
      </c>
      <c r="M28" s="34">
        <v>62</v>
      </c>
      <c r="N28" s="49">
        <v>0.53810000000000002</v>
      </c>
      <c r="O28" s="137">
        <v>249</v>
      </c>
      <c r="P28" s="68" t="s">
        <v>41</v>
      </c>
      <c r="Q28" s="21"/>
      <c r="R28" s="21" t="s">
        <v>31</v>
      </c>
      <c r="S28" s="21"/>
      <c r="T28" s="39"/>
      <c r="U28" s="27">
        <v>11</v>
      </c>
      <c r="V28" s="27">
        <v>0</v>
      </c>
      <c r="W28" s="27">
        <v>18</v>
      </c>
      <c r="X28" s="27">
        <v>8</v>
      </c>
      <c r="Y28" s="27">
        <v>35</v>
      </c>
      <c r="Z28" s="29">
        <v>0.47299999999999998</v>
      </c>
      <c r="AA28" s="41">
        <v>0</v>
      </c>
      <c r="AB28" s="21" t="s">
        <v>34</v>
      </c>
      <c r="AC28" s="21"/>
      <c r="AD28" s="21" t="s">
        <v>33</v>
      </c>
      <c r="AE28" s="21"/>
      <c r="AF28" s="41"/>
      <c r="AG28" s="30" t="s">
        <v>203</v>
      </c>
      <c r="AH28" s="30" t="s">
        <v>200</v>
      </c>
      <c r="AI28" s="30"/>
      <c r="AJ28" s="30" t="s">
        <v>202</v>
      </c>
      <c r="AK28" s="41"/>
      <c r="AL28" s="27">
        <v>1</v>
      </c>
      <c r="AM28" s="31"/>
      <c r="AN28" s="31"/>
      <c r="AO28" s="31">
        <v>1</v>
      </c>
      <c r="AP28" s="34"/>
      <c r="AQ28" s="27"/>
      <c r="AR28" s="43"/>
      <c r="AS28" s="43"/>
      <c r="AT28" s="43"/>
    </row>
    <row r="29" spans="1:46" s="4" customFormat="1" ht="15" customHeight="1" x14ac:dyDescent="0.25">
      <c r="A29" s="2"/>
      <c r="B29" s="27">
        <v>2016</v>
      </c>
      <c r="C29" s="27" t="s">
        <v>36</v>
      </c>
      <c r="D29" s="28" t="s">
        <v>39</v>
      </c>
      <c r="E29" s="27">
        <v>28</v>
      </c>
      <c r="F29" s="27">
        <v>0</v>
      </c>
      <c r="G29" s="36">
        <v>42</v>
      </c>
      <c r="H29" s="36">
        <v>22</v>
      </c>
      <c r="I29" s="36">
        <v>109</v>
      </c>
      <c r="J29" s="27">
        <v>2</v>
      </c>
      <c r="K29" s="27">
        <v>14</v>
      </c>
      <c r="L29" s="27">
        <v>51</v>
      </c>
      <c r="M29" s="34">
        <v>42</v>
      </c>
      <c r="N29" s="29">
        <v>0.64500000000000002</v>
      </c>
      <c r="O29" s="137">
        <v>169</v>
      </c>
      <c r="P29" s="68" t="s">
        <v>301</v>
      </c>
      <c r="Q29" s="21"/>
      <c r="R29" s="21" t="s">
        <v>309</v>
      </c>
      <c r="S29" s="21"/>
      <c r="T29" s="39"/>
      <c r="U29" s="27">
        <v>11</v>
      </c>
      <c r="V29" s="27">
        <v>1</v>
      </c>
      <c r="W29" s="27">
        <v>15</v>
      </c>
      <c r="X29" s="27">
        <v>8</v>
      </c>
      <c r="Y29" s="27">
        <v>43</v>
      </c>
      <c r="Z29" s="29">
        <v>0.53100000000000003</v>
      </c>
      <c r="AA29" s="26">
        <f>SUM(AA10:AA27)</f>
        <v>319.26273405823952</v>
      </c>
      <c r="AB29" s="21" t="s">
        <v>57</v>
      </c>
      <c r="AC29" s="21"/>
      <c r="AD29" s="21" t="s">
        <v>55</v>
      </c>
      <c r="AE29" s="21"/>
      <c r="AF29" s="26"/>
      <c r="AG29" s="30" t="s">
        <v>201</v>
      </c>
      <c r="AH29" s="30" t="s">
        <v>200</v>
      </c>
      <c r="AI29" s="30"/>
      <c r="AJ29" s="30" t="s">
        <v>199</v>
      </c>
      <c r="AK29" s="26"/>
      <c r="AL29" s="27">
        <v>1</v>
      </c>
      <c r="AM29" s="31"/>
      <c r="AN29" s="31"/>
      <c r="AO29" s="31"/>
      <c r="AP29" s="34">
        <v>1</v>
      </c>
      <c r="AQ29" s="27"/>
      <c r="AR29" s="43"/>
      <c r="AS29" s="43"/>
      <c r="AT29" s="43"/>
    </row>
    <row r="30" spans="1:46" s="4" customFormat="1" ht="15" customHeight="1" x14ac:dyDescent="0.25">
      <c r="A30" s="2"/>
      <c r="B30" s="27">
        <v>2017</v>
      </c>
      <c r="C30" s="27" t="s">
        <v>36</v>
      </c>
      <c r="D30" s="28" t="s">
        <v>39</v>
      </c>
      <c r="E30" s="27">
        <v>32</v>
      </c>
      <c r="F30" s="27">
        <v>0</v>
      </c>
      <c r="G30" s="27">
        <v>36</v>
      </c>
      <c r="H30" s="27">
        <v>20</v>
      </c>
      <c r="I30" s="27">
        <v>129</v>
      </c>
      <c r="J30" s="27">
        <v>7</v>
      </c>
      <c r="K30" s="27">
        <v>20</v>
      </c>
      <c r="L30" s="27">
        <v>66</v>
      </c>
      <c r="M30" s="27">
        <v>36</v>
      </c>
      <c r="N30" s="49">
        <v>0.6</v>
      </c>
      <c r="O30" s="118">
        <v>215</v>
      </c>
      <c r="P30" s="68" t="s">
        <v>301</v>
      </c>
      <c r="Q30" s="21"/>
      <c r="R30" s="21"/>
      <c r="S30" s="21"/>
      <c r="T30" s="39"/>
      <c r="U30" s="27">
        <v>12</v>
      </c>
      <c r="V30" s="27">
        <v>0</v>
      </c>
      <c r="W30" s="27">
        <v>7</v>
      </c>
      <c r="X30" s="27">
        <v>5</v>
      </c>
      <c r="Y30" s="27">
        <v>40</v>
      </c>
      <c r="Z30" s="29">
        <v>0.54100000000000004</v>
      </c>
      <c r="AA30" s="41"/>
      <c r="AB30" s="21"/>
      <c r="AC30" s="21"/>
      <c r="AD30" s="21"/>
      <c r="AE30" s="21"/>
      <c r="AF30" s="41"/>
      <c r="AG30" s="30" t="s">
        <v>297</v>
      </c>
      <c r="AH30" s="30" t="s">
        <v>298</v>
      </c>
      <c r="AI30" s="30"/>
      <c r="AJ30" s="30" t="s">
        <v>212</v>
      </c>
      <c r="AK30" s="41"/>
      <c r="AL30" s="27">
        <v>1</v>
      </c>
      <c r="AM30" s="31"/>
      <c r="AN30" s="31"/>
      <c r="AO30" s="31"/>
      <c r="AP30" s="34">
        <v>1</v>
      </c>
      <c r="AQ30" s="27"/>
      <c r="AR30" s="43"/>
      <c r="AS30" s="43"/>
      <c r="AT30" s="43"/>
    </row>
    <row r="31" spans="1:46" s="4" customFormat="1" ht="15" customHeight="1" x14ac:dyDescent="0.25">
      <c r="A31" s="2"/>
      <c r="B31" s="27">
        <v>2018</v>
      </c>
      <c r="C31" s="27" t="s">
        <v>40</v>
      </c>
      <c r="D31" s="28" t="s">
        <v>39</v>
      </c>
      <c r="E31" s="27">
        <v>30</v>
      </c>
      <c r="F31" s="27">
        <v>1</v>
      </c>
      <c r="G31" s="27">
        <v>20</v>
      </c>
      <c r="H31" s="27">
        <v>19</v>
      </c>
      <c r="I31" s="27">
        <v>101</v>
      </c>
      <c r="J31" s="27">
        <v>8</v>
      </c>
      <c r="K31" s="27">
        <v>27</v>
      </c>
      <c r="L31" s="27">
        <v>45</v>
      </c>
      <c r="M31" s="27">
        <v>21</v>
      </c>
      <c r="N31" s="49">
        <v>0.61960000000000004</v>
      </c>
      <c r="O31" s="118">
        <v>163.00839251129761</v>
      </c>
      <c r="P31" s="68"/>
      <c r="Q31" s="21"/>
      <c r="R31" s="21"/>
      <c r="S31" s="21"/>
      <c r="T31" s="39"/>
      <c r="U31" s="27">
        <v>10</v>
      </c>
      <c r="V31" s="27">
        <v>0</v>
      </c>
      <c r="W31" s="27">
        <v>6</v>
      </c>
      <c r="X31" s="27">
        <v>3</v>
      </c>
      <c r="Y31" s="27">
        <v>36</v>
      </c>
      <c r="Z31" s="29">
        <v>0.6</v>
      </c>
      <c r="AA31" s="41"/>
      <c r="AB31" s="21"/>
      <c r="AC31" s="21"/>
      <c r="AD31" s="21"/>
      <c r="AE31" s="21"/>
      <c r="AF31" s="41"/>
      <c r="AG31" s="30" t="s">
        <v>206</v>
      </c>
      <c r="AH31" s="30" t="s">
        <v>337</v>
      </c>
      <c r="AI31" s="30" t="s">
        <v>338</v>
      </c>
      <c r="AJ31" s="30"/>
      <c r="AK31" s="41"/>
      <c r="AL31" s="27">
        <v>1</v>
      </c>
      <c r="AM31" s="31"/>
      <c r="AN31" s="31">
        <v>1</v>
      </c>
      <c r="AO31" s="31"/>
      <c r="AP31" s="34"/>
      <c r="AQ31" s="27"/>
      <c r="AR31" s="43"/>
      <c r="AS31" s="43"/>
      <c r="AT31" s="43"/>
    </row>
    <row r="32" spans="1:46" s="4" customFormat="1" ht="15" customHeight="1" x14ac:dyDescent="0.25">
      <c r="A32" s="2"/>
      <c r="B32" s="187">
        <v>2019</v>
      </c>
      <c r="C32" s="187" t="s">
        <v>36</v>
      </c>
      <c r="D32" s="188" t="s">
        <v>394</v>
      </c>
      <c r="E32" s="187"/>
      <c r="F32" s="189" t="s">
        <v>352</v>
      </c>
      <c r="G32" s="190"/>
      <c r="H32" s="71"/>
      <c r="I32" s="187"/>
      <c r="J32" s="187"/>
      <c r="K32" s="187"/>
      <c r="L32" s="187"/>
      <c r="M32" s="187"/>
      <c r="N32" s="191"/>
      <c r="O32" s="118"/>
      <c r="P32" s="68"/>
      <c r="Q32" s="21"/>
      <c r="R32" s="21"/>
      <c r="S32" s="21"/>
      <c r="T32" s="39"/>
      <c r="U32" s="27"/>
      <c r="V32" s="27"/>
      <c r="W32" s="27"/>
      <c r="X32" s="27"/>
      <c r="Y32" s="27"/>
      <c r="Z32" s="29"/>
      <c r="AA32" s="41"/>
      <c r="AB32" s="21"/>
      <c r="AC32" s="21"/>
      <c r="AD32" s="21"/>
      <c r="AE32" s="21"/>
      <c r="AF32" s="41"/>
      <c r="AG32" s="30"/>
      <c r="AH32" s="30"/>
      <c r="AI32" s="30"/>
      <c r="AJ32" s="30"/>
      <c r="AK32" s="41"/>
      <c r="AL32" s="27"/>
      <c r="AM32" s="31"/>
      <c r="AN32" s="31"/>
      <c r="AO32" s="31"/>
      <c r="AP32" s="34"/>
      <c r="AQ32" s="27"/>
      <c r="AR32" s="43"/>
      <c r="AS32" s="43"/>
      <c r="AT32" s="43"/>
    </row>
    <row r="33" spans="1:46" s="4" customFormat="1" ht="15" customHeight="1" x14ac:dyDescent="0.25">
      <c r="A33" s="2"/>
      <c r="B33" s="27">
        <v>2020</v>
      </c>
      <c r="C33" s="27" t="s">
        <v>36</v>
      </c>
      <c r="D33" s="28" t="s">
        <v>42</v>
      </c>
      <c r="E33" s="27">
        <v>23</v>
      </c>
      <c r="F33" s="27">
        <v>1</v>
      </c>
      <c r="G33" s="27">
        <v>23</v>
      </c>
      <c r="H33" s="27">
        <v>14</v>
      </c>
      <c r="I33" s="27">
        <v>93</v>
      </c>
      <c r="J33" s="27">
        <v>8</v>
      </c>
      <c r="K33" s="27">
        <v>21</v>
      </c>
      <c r="L33" s="27">
        <v>40</v>
      </c>
      <c r="M33" s="27">
        <v>24</v>
      </c>
      <c r="N33" s="29">
        <v>0.6</v>
      </c>
      <c r="O33" s="41">
        <v>155</v>
      </c>
      <c r="P33" s="68"/>
      <c r="Q33" s="21"/>
      <c r="R33" s="21"/>
      <c r="S33" s="21"/>
      <c r="T33" s="39"/>
      <c r="U33" s="27">
        <v>8</v>
      </c>
      <c r="V33" s="27">
        <v>0</v>
      </c>
      <c r="W33" s="27">
        <v>1</v>
      </c>
      <c r="X33" s="27">
        <v>3</v>
      </c>
      <c r="Y33" s="27">
        <v>11</v>
      </c>
      <c r="Z33" s="29">
        <v>0.34370000000000001</v>
      </c>
      <c r="AA33" s="41"/>
      <c r="AB33" s="21"/>
      <c r="AC33" s="21"/>
      <c r="AD33" s="21"/>
      <c r="AE33" s="21"/>
      <c r="AF33" s="41"/>
      <c r="AG33" s="30" t="s">
        <v>637</v>
      </c>
      <c r="AH33" s="30" t="s">
        <v>640</v>
      </c>
      <c r="AI33" s="30"/>
      <c r="AJ33" s="30" t="s">
        <v>222</v>
      </c>
      <c r="AK33" s="41"/>
      <c r="AL33" s="27"/>
      <c r="AM33" s="31"/>
      <c r="AN33" s="31"/>
      <c r="AO33" s="31"/>
      <c r="AP33" s="34">
        <v>1</v>
      </c>
      <c r="AQ33" s="27"/>
      <c r="AR33" s="43"/>
      <c r="AS33" s="43"/>
      <c r="AT33" s="43"/>
    </row>
    <row r="34" spans="1:46" s="4" customFormat="1" ht="15" customHeight="1" x14ac:dyDescent="0.25">
      <c r="A34" s="1"/>
      <c r="B34" s="19" t="s">
        <v>6</v>
      </c>
      <c r="C34" s="20"/>
      <c r="D34" s="18"/>
      <c r="E34" s="21">
        <f t="shared" ref="E34:M34" si="2">SUM(E4:E33)</f>
        <v>741</v>
      </c>
      <c r="F34" s="21">
        <f t="shared" si="2"/>
        <v>49</v>
      </c>
      <c r="G34" s="21">
        <f t="shared" si="2"/>
        <v>794</v>
      </c>
      <c r="H34" s="21">
        <f t="shared" si="2"/>
        <v>528</v>
      </c>
      <c r="I34" s="21">
        <f t="shared" si="2"/>
        <v>3239</v>
      </c>
      <c r="J34" s="21">
        <f t="shared" si="2"/>
        <v>415</v>
      </c>
      <c r="K34" s="21">
        <f t="shared" si="2"/>
        <v>700</v>
      </c>
      <c r="L34" s="21">
        <f t="shared" si="2"/>
        <v>1281</v>
      </c>
      <c r="M34" s="20">
        <f t="shared" si="2"/>
        <v>843</v>
      </c>
      <c r="N34" s="37">
        <f>PRODUCT(I34/O34)</f>
        <v>0.579636541729323</v>
      </c>
      <c r="O34" s="65">
        <f>SUM(O4:O33)</f>
        <v>5587.9844813382015</v>
      </c>
      <c r="P34" s="68" t="s">
        <v>195</v>
      </c>
      <c r="Q34" s="21" t="s">
        <v>193</v>
      </c>
      <c r="R34" s="21" t="s">
        <v>194</v>
      </c>
      <c r="S34" s="21" t="s">
        <v>193</v>
      </c>
      <c r="T34" s="26"/>
      <c r="U34" s="21">
        <f>SUM(U7:U33)</f>
        <v>250</v>
      </c>
      <c r="V34" s="21">
        <f t="shared" ref="V34:Y34" si="3">SUM(V7:V33)</f>
        <v>11</v>
      </c>
      <c r="W34" s="21">
        <f t="shared" si="3"/>
        <v>204</v>
      </c>
      <c r="X34" s="21">
        <f t="shared" si="3"/>
        <v>172</v>
      </c>
      <c r="Y34" s="21">
        <f t="shared" si="3"/>
        <v>999</v>
      </c>
      <c r="Z34" s="37">
        <f>PRODUCT(N40)</f>
        <v>0.55561735261401557</v>
      </c>
      <c r="AA34" s="39"/>
      <c r="AB34" s="21" t="s">
        <v>193</v>
      </c>
      <c r="AC34" s="21" t="s">
        <v>321</v>
      </c>
      <c r="AD34" s="21" t="s">
        <v>195</v>
      </c>
      <c r="AE34" s="21" t="s">
        <v>193</v>
      </c>
      <c r="AF34" s="39"/>
      <c r="AG34" s="21" t="s">
        <v>638</v>
      </c>
      <c r="AH34" s="21" t="s">
        <v>639</v>
      </c>
      <c r="AI34" s="68" t="s">
        <v>339</v>
      </c>
      <c r="AJ34" s="68" t="s">
        <v>641</v>
      </c>
      <c r="AK34" s="39"/>
      <c r="AL34" s="21">
        <f t="shared" ref="AL34:AQ34" si="4">SUM(AL4:AL33)</f>
        <v>22</v>
      </c>
      <c r="AM34" s="21">
        <f t="shared" si="4"/>
        <v>1</v>
      </c>
      <c r="AN34" s="21">
        <f t="shared" si="4"/>
        <v>7</v>
      </c>
      <c r="AO34" s="21">
        <f t="shared" si="4"/>
        <v>10</v>
      </c>
      <c r="AP34" s="21">
        <f t="shared" si="4"/>
        <v>8</v>
      </c>
      <c r="AQ34" s="21">
        <f t="shared" si="4"/>
        <v>1</v>
      </c>
      <c r="AR34" s="43"/>
      <c r="AS34" s="43"/>
      <c r="AT34" s="43"/>
    </row>
    <row r="35" spans="1:46" s="4" customFormat="1" ht="15" customHeight="1" x14ac:dyDescent="0.25">
      <c r="A35" s="1"/>
      <c r="B35" s="19" t="s">
        <v>632</v>
      </c>
      <c r="C35" s="20"/>
      <c r="D35" s="18"/>
      <c r="E35" s="20" t="s">
        <v>38</v>
      </c>
      <c r="F35" s="17" t="s">
        <v>56</v>
      </c>
      <c r="G35" s="17" t="s">
        <v>56</v>
      </c>
      <c r="H35" s="17" t="s">
        <v>56</v>
      </c>
      <c r="I35" s="17" t="s">
        <v>36</v>
      </c>
      <c r="J35" s="17"/>
      <c r="K35" s="17"/>
      <c r="L35" s="17"/>
      <c r="M35" s="17"/>
      <c r="N35" s="138"/>
      <c r="O35" s="26"/>
      <c r="P35" s="25"/>
      <c r="Q35" s="23"/>
      <c r="R35" s="139"/>
      <c r="S35" s="140"/>
      <c r="T35" s="26"/>
      <c r="U35" s="20" t="s">
        <v>38</v>
      </c>
      <c r="V35" s="17" t="s">
        <v>31</v>
      </c>
      <c r="W35" s="17" t="s">
        <v>55</v>
      </c>
      <c r="X35" s="17" t="s">
        <v>34</v>
      </c>
      <c r="Y35" s="17" t="s">
        <v>40</v>
      </c>
      <c r="Z35" s="18"/>
      <c r="AA35" s="26"/>
      <c r="AB35" s="141"/>
      <c r="AC35" s="142"/>
      <c r="AD35" s="139"/>
      <c r="AE35" s="140"/>
      <c r="AF35" s="26"/>
      <c r="AG35" s="143">
        <v>0.91700000000000004</v>
      </c>
      <c r="AH35" s="144">
        <v>0.81799999999999995</v>
      </c>
      <c r="AI35" s="144">
        <v>0.25</v>
      </c>
      <c r="AJ35" s="145">
        <v>0.55600000000000005</v>
      </c>
      <c r="AK35" s="26"/>
      <c r="AL35" s="20"/>
      <c r="AM35" s="17"/>
      <c r="AN35" s="17"/>
      <c r="AO35" s="17"/>
      <c r="AP35" s="17"/>
      <c r="AQ35" s="18"/>
      <c r="AR35" s="43"/>
      <c r="AS35" s="43"/>
      <c r="AT35" s="43"/>
    </row>
    <row r="36" spans="1:46" ht="15" customHeight="1" x14ac:dyDescent="0.25">
      <c r="A36" s="2"/>
      <c r="B36" s="28" t="s">
        <v>277</v>
      </c>
      <c r="C36" s="34"/>
      <c r="D36" s="38">
        <f>SUM(F34:H34)+((I34-F34-G34)/3)+(E34/3)+(AL34*25)+(AM34*25)+(AN34*10)+(AO34*25)+(AP34*20)+(AQ34*15)</f>
        <v>3486.6666666666665</v>
      </c>
      <c r="E36" s="39"/>
      <c r="F36" s="39"/>
      <c r="G36" s="39"/>
      <c r="H36" s="39"/>
      <c r="I36" s="39"/>
      <c r="J36" s="39"/>
      <c r="K36" s="39"/>
      <c r="L36" s="39"/>
      <c r="M36" s="39"/>
      <c r="N36" s="66"/>
      <c r="O36" s="42"/>
      <c r="P36" s="26"/>
      <c r="Q36" s="26"/>
      <c r="R36" s="26"/>
      <c r="S36" s="26"/>
      <c r="T36" s="26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42"/>
      <c r="AQ36" s="39"/>
      <c r="AR36" s="43"/>
      <c r="AS36" s="43"/>
      <c r="AT36" s="43"/>
    </row>
    <row r="37" spans="1:46" s="4" customFormat="1" ht="15" customHeight="1" x14ac:dyDescent="0.25">
      <c r="A37" s="2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40"/>
      <c r="O37" s="41"/>
      <c r="P37" s="26"/>
      <c r="Q37" s="26"/>
      <c r="R37" s="26"/>
      <c r="S37" s="26"/>
      <c r="T37" s="26"/>
      <c r="U37" s="39"/>
      <c r="V37" s="42"/>
      <c r="W37" s="39"/>
      <c r="X37" s="39"/>
      <c r="Y37" s="39"/>
      <c r="Z37" s="39"/>
      <c r="AA37" s="39"/>
      <c r="AB37" s="39"/>
      <c r="AC37" s="39"/>
      <c r="AD37" s="39"/>
      <c r="AE37" s="39"/>
      <c r="AF37" s="26"/>
      <c r="AG37" s="39"/>
      <c r="AH37" s="39"/>
      <c r="AI37" s="39"/>
      <c r="AJ37" s="39"/>
      <c r="AK37" s="26"/>
      <c r="AL37" s="39"/>
      <c r="AM37" s="39"/>
      <c r="AN37" s="39"/>
      <c r="AO37" s="39"/>
      <c r="AP37" s="39"/>
      <c r="AQ37" s="39"/>
      <c r="AR37" s="43"/>
      <c r="AS37" s="43"/>
      <c r="AT37" s="43"/>
    </row>
    <row r="38" spans="1:46" ht="15" customHeight="1" x14ac:dyDescent="0.25">
      <c r="A38" s="2"/>
      <c r="B38" s="25" t="s">
        <v>22</v>
      </c>
      <c r="C38" s="44"/>
      <c r="D38" s="44"/>
      <c r="E38" s="21" t="s">
        <v>2</v>
      </c>
      <c r="F38" s="21" t="s">
        <v>7</v>
      </c>
      <c r="G38" s="18" t="s">
        <v>4</v>
      </c>
      <c r="H38" s="21" t="s">
        <v>5</v>
      </c>
      <c r="I38" s="21" t="s">
        <v>14</v>
      </c>
      <c r="J38" s="39"/>
      <c r="K38" s="21" t="s">
        <v>24</v>
      </c>
      <c r="L38" s="21" t="s">
        <v>25</v>
      </c>
      <c r="M38" s="21" t="s">
        <v>26</v>
      </c>
      <c r="N38" s="21" t="s">
        <v>19</v>
      </c>
      <c r="O38" s="26"/>
      <c r="P38" s="45" t="s">
        <v>196</v>
      </c>
      <c r="Q38" s="15"/>
      <c r="R38" s="15"/>
      <c r="S38" s="15"/>
      <c r="T38" s="46"/>
      <c r="U38" s="46"/>
      <c r="V38" s="46"/>
      <c r="W38" s="46"/>
      <c r="X38" s="46"/>
      <c r="Y38" s="15"/>
      <c r="Z38" s="15"/>
      <c r="AA38" s="15"/>
      <c r="AB38" s="15"/>
      <c r="AC38" s="15"/>
      <c r="AD38" s="15"/>
      <c r="AE38" s="47"/>
      <c r="AF38" s="26"/>
      <c r="AG38" s="45" t="s">
        <v>285</v>
      </c>
      <c r="AH38" s="46"/>
      <c r="AI38" s="15"/>
      <c r="AJ38" s="47"/>
      <c r="AK38" s="26"/>
      <c r="AL38" s="13" t="s">
        <v>286</v>
      </c>
      <c r="AM38" s="15"/>
      <c r="AN38" s="15"/>
      <c r="AO38" s="15"/>
      <c r="AP38" s="15"/>
      <c r="AQ38" s="47"/>
      <c r="AR38" s="43"/>
      <c r="AS38" s="43"/>
      <c r="AT38" s="43"/>
    </row>
    <row r="39" spans="1:46" ht="15" customHeight="1" x14ac:dyDescent="0.25">
      <c r="A39" s="2"/>
      <c r="B39" s="45" t="s">
        <v>10</v>
      </c>
      <c r="C39" s="15"/>
      <c r="D39" s="47"/>
      <c r="E39" s="27">
        <f>PRODUCT(E34)</f>
        <v>741</v>
      </c>
      <c r="F39" s="27">
        <f>PRODUCT(F34)</f>
        <v>49</v>
      </c>
      <c r="G39" s="27">
        <f>PRODUCT(G34)</f>
        <v>794</v>
      </c>
      <c r="H39" s="27">
        <f>PRODUCT(H34)</f>
        <v>528</v>
      </c>
      <c r="I39" s="27">
        <f>PRODUCT(I34)</f>
        <v>3239</v>
      </c>
      <c r="J39" s="39"/>
      <c r="K39" s="48">
        <f>PRODUCT((F39+G39)/E39)</f>
        <v>1.1376518218623481</v>
      </c>
      <c r="L39" s="48">
        <f>PRODUCT(H39/E39)</f>
        <v>0.71255060728744934</v>
      </c>
      <c r="M39" s="48">
        <f>PRODUCT(I39/E39)</f>
        <v>4.3711201079622128</v>
      </c>
      <c r="N39" s="49">
        <f>PRODUCT(N34)</f>
        <v>0.579636541729323</v>
      </c>
      <c r="O39" s="26">
        <f>PRODUCT(O34)</f>
        <v>5587.9844813382015</v>
      </c>
      <c r="P39" s="169" t="s">
        <v>197</v>
      </c>
      <c r="Q39" s="216"/>
      <c r="R39" s="170" t="s">
        <v>43</v>
      </c>
      <c r="S39" s="170"/>
      <c r="T39" s="170"/>
      <c r="U39" s="170"/>
      <c r="V39" s="170"/>
      <c r="W39" s="170"/>
      <c r="X39" s="204" t="s">
        <v>8</v>
      </c>
      <c r="Y39" s="217"/>
      <c r="Z39" s="218" t="s">
        <v>45</v>
      </c>
      <c r="AA39" s="170"/>
      <c r="AB39" s="211"/>
      <c r="AC39" s="211"/>
      <c r="AD39" s="211"/>
      <c r="AE39" s="218"/>
      <c r="AF39" s="26"/>
      <c r="AG39" s="203" t="s">
        <v>332</v>
      </c>
      <c r="AH39" s="193" t="s">
        <v>336</v>
      </c>
      <c r="AI39" s="225"/>
      <c r="AJ39" s="171"/>
      <c r="AK39" s="26"/>
      <c r="AL39" s="169" t="s">
        <v>287</v>
      </c>
      <c r="AM39" s="217">
        <v>2001</v>
      </c>
      <c r="AN39" s="170"/>
      <c r="AO39" s="170" t="s">
        <v>292</v>
      </c>
      <c r="AP39" s="170"/>
      <c r="AQ39" s="171"/>
      <c r="AR39" s="43"/>
      <c r="AS39" s="43"/>
      <c r="AT39" s="43"/>
    </row>
    <row r="40" spans="1:46" ht="15" customHeight="1" x14ac:dyDescent="0.25">
      <c r="A40" s="2"/>
      <c r="B40" s="50" t="s">
        <v>12</v>
      </c>
      <c r="C40" s="51"/>
      <c r="D40" s="52"/>
      <c r="E40" s="27">
        <f>SUM(U34)</f>
        <v>250</v>
      </c>
      <c r="F40" s="27">
        <f>SUM(V34)</f>
        <v>11</v>
      </c>
      <c r="G40" s="27">
        <f>SUM(W34)</f>
        <v>204</v>
      </c>
      <c r="H40" s="27">
        <f>SUM(X34)</f>
        <v>172</v>
      </c>
      <c r="I40" s="27">
        <f>SUM(Y34)</f>
        <v>999</v>
      </c>
      <c r="J40" s="39"/>
      <c r="K40" s="48">
        <f>PRODUCT((F40+G40)/E40)</f>
        <v>0.86</v>
      </c>
      <c r="L40" s="48">
        <f>PRODUCT(H40/E40)</f>
        <v>0.68799999999999994</v>
      </c>
      <c r="M40" s="48">
        <f>PRODUCT(I40/E40)</f>
        <v>3.996</v>
      </c>
      <c r="N40" s="49">
        <f>PRODUCT(I40/O40)</f>
        <v>0.55561735261401557</v>
      </c>
      <c r="O40" s="26">
        <v>1798</v>
      </c>
      <c r="P40" s="203" t="s">
        <v>278</v>
      </c>
      <c r="Q40" s="219"/>
      <c r="R40" s="194" t="s">
        <v>44</v>
      </c>
      <c r="S40" s="194"/>
      <c r="T40" s="194"/>
      <c r="U40" s="194"/>
      <c r="V40" s="194"/>
      <c r="W40" s="194"/>
      <c r="X40" s="65" t="s">
        <v>46</v>
      </c>
      <c r="Y40" s="220"/>
      <c r="Z40" s="221" t="s">
        <v>47</v>
      </c>
      <c r="AA40" s="194"/>
      <c r="AB40" s="212"/>
      <c r="AC40" s="212"/>
      <c r="AD40" s="212"/>
      <c r="AE40" s="221"/>
      <c r="AF40" s="26"/>
      <c r="AG40" s="197" t="s">
        <v>333</v>
      </c>
      <c r="AH40" s="194" t="s">
        <v>334</v>
      </c>
      <c r="AI40" s="226">
        <v>2017</v>
      </c>
      <c r="AJ40" s="196"/>
      <c r="AK40" s="26"/>
      <c r="AL40" s="203" t="s">
        <v>288</v>
      </c>
      <c r="AM40" s="220">
        <v>2003</v>
      </c>
      <c r="AN40" s="194"/>
      <c r="AO40" s="194" t="s">
        <v>317</v>
      </c>
      <c r="AP40" s="194"/>
      <c r="AQ40" s="196"/>
      <c r="AR40" s="43"/>
      <c r="AS40" s="43"/>
      <c r="AT40" s="43"/>
    </row>
    <row r="41" spans="1:46" ht="15" customHeight="1" x14ac:dyDescent="0.25">
      <c r="A41" s="2"/>
      <c r="B41" s="53" t="s">
        <v>13</v>
      </c>
      <c r="C41" s="54"/>
      <c r="D41" s="55"/>
      <c r="E41" s="32">
        <v>6</v>
      </c>
      <c r="F41" s="32">
        <v>0</v>
      </c>
      <c r="G41" s="32">
        <v>6</v>
      </c>
      <c r="H41" s="32">
        <v>1</v>
      </c>
      <c r="I41" s="32">
        <v>36</v>
      </c>
      <c r="J41" s="39"/>
      <c r="K41" s="56">
        <f>PRODUCT((F41+G41)/E41)</f>
        <v>1</v>
      </c>
      <c r="L41" s="56">
        <f>PRODUCT(H41/E41)</f>
        <v>0.16666666666666666</v>
      </c>
      <c r="M41" s="56">
        <f>PRODUCT(I41/E41)</f>
        <v>6</v>
      </c>
      <c r="N41" s="57">
        <f>PRODUCT(I41/O41)</f>
        <v>0.61016949152542377</v>
      </c>
      <c r="O41" s="26">
        <v>59</v>
      </c>
      <c r="P41" s="203" t="s">
        <v>279</v>
      </c>
      <c r="Q41" s="219"/>
      <c r="R41" s="194" t="s">
        <v>44</v>
      </c>
      <c r="S41" s="194"/>
      <c r="T41" s="194"/>
      <c r="U41" s="194"/>
      <c r="V41" s="194"/>
      <c r="W41" s="194"/>
      <c r="X41" s="65" t="s">
        <v>46</v>
      </c>
      <c r="Y41" s="220"/>
      <c r="Z41" s="221" t="s">
        <v>47</v>
      </c>
      <c r="AA41" s="194"/>
      <c r="AB41" s="212"/>
      <c r="AC41" s="212"/>
      <c r="AD41" s="212"/>
      <c r="AE41" s="221"/>
      <c r="AF41" s="26"/>
      <c r="AG41" s="197" t="s">
        <v>284</v>
      </c>
      <c r="AH41" s="194" t="s">
        <v>335</v>
      </c>
      <c r="AI41" s="226">
        <v>2018</v>
      </c>
      <c r="AJ41" s="196"/>
      <c r="AK41" s="26"/>
      <c r="AL41" s="203" t="s">
        <v>290</v>
      </c>
      <c r="AM41" s="220">
        <v>2005</v>
      </c>
      <c r="AN41" s="194"/>
      <c r="AO41" s="194" t="s">
        <v>318</v>
      </c>
      <c r="AP41" s="194"/>
      <c r="AQ41" s="196"/>
      <c r="AR41" s="43"/>
      <c r="AS41" s="43"/>
      <c r="AT41" s="43"/>
    </row>
    <row r="42" spans="1:46" ht="15" customHeight="1" x14ac:dyDescent="0.25">
      <c r="A42" s="2"/>
      <c r="B42" s="58" t="s">
        <v>23</v>
      </c>
      <c r="C42" s="59"/>
      <c r="D42" s="60"/>
      <c r="E42" s="21">
        <f>SUM(E39:E41)</f>
        <v>997</v>
      </c>
      <c r="F42" s="21">
        <f>SUM(F39:F41)</f>
        <v>60</v>
      </c>
      <c r="G42" s="21">
        <f>SUM(G39:G41)</f>
        <v>1004</v>
      </c>
      <c r="H42" s="21">
        <f>SUM(H39:H41)</f>
        <v>701</v>
      </c>
      <c r="I42" s="21">
        <f>SUM(I39:I41)</f>
        <v>4274</v>
      </c>
      <c r="J42" s="39"/>
      <c r="K42" s="61">
        <f>PRODUCT((F42+G42)/E42)</f>
        <v>1.0672016048144433</v>
      </c>
      <c r="L42" s="61">
        <f>PRODUCT(H42/E42)</f>
        <v>0.70310932798395187</v>
      </c>
      <c r="M42" s="61">
        <f>PRODUCT(I42/E42)</f>
        <v>4.2868605817452359</v>
      </c>
      <c r="N42" s="37">
        <f>PRODUCT(I42/O42)</f>
        <v>0.57407775808174266</v>
      </c>
      <c r="O42" s="26">
        <f>SUM(O39:O41)</f>
        <v>7444.9844813382015</v>
      </c>
      <c r="P42" s="205" t="s">
        <v>198</v>
      </c>
      <c r="Q42" s="222"/>
      <c r="R42" s="200" t="s">
        <v>44</v>
      </c>
      <c r="S42" s="200"/>
      <c r="T42" s="200"/>
      <c r="U42" s="200"/>
      <c r="V42" s="200"/>
      <c r="W42" s="200"/>
      <c r="X42" s="199" t="s">
        <v>46</v>
      </c>
      <c r="Y42" s="223"/>
      <c r="Z42" s="224" t="s">
        <v>47</v>
      </c>
      <c r="AA42" s="200"/>
      <c r="AB42" s="215"/>
      <c r="AC42" s="215"/>
      <c r="AD42" s="215"/>
      <c r="AE42" s="224"/>
      <c r="AF42" s="26"/>
      <c r="AG42" s="75" t="s">
        <v>289</v>
      </c>
      <c r="AH42" s="200" t="s">
        <v>351</v>
      </c>
      <c r="AI42" s="202"/>
      <c r="AJ42" s="201"/>
      <c r="AK42" s="26"/>
      <c r="AL42" s="205" t="s">
        <v>291</v>
      </c>
      <c r="AM42" s="223">
        <v>2007</v>
      </c>
      <c r="AN42" s="200"/>
      <c r="AO42" s="200" t="s">
        <v>319</v>
      </c>
      <c r="AP42" s="200"/>
      <c r="AQ42" s="201"/>
      <c r="AR42" s="43"/>
      <c r="AS42" s="43"/>
      <c r="AT42" s="43"/>
    </row>
    <row r="43" spans="1:46" ht="15" customHeight="1" x14ac:dyDescent="0.25">
      <c r="A43" s="2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42"/>
      <c r="O43" s="26"/>
      <c r="P43" s="26"/>
      <c r="Q43" s="26"/>
      <c r="R43" s="26"/>
      <c r="S43" s="26"/>
      <c r="T43" s="26"/>
      <c r="U43" s="39"/>
      <c r="V43" s="42"/>
      <c r="W43" s="39"/>
      <c r="X43" s="39"/>
      <c r="Y43" s="26"/>
      <c r="Z43" s="26"/>
      <c r="AA43" s="26"/>
      <c r="AB43" s="26"/>
      <c r="AC43" s="26"/>
      <c r="AD43" s="26"/>
      <c r="AE43" s="26"/>
      <c r="AF43" s="26"/>
      <c r="AG43" s="26"/>
      <c r="AH43" s="62"/>
      <c r="AI43" s="39"/>
      <c r="AJ43" s="39"/>
      <c r="AK43" s="39"/>
      <c r="AL43" s="39"/>
      <c r="AM43" s="39"/>
      <c r="AN43" s="39"/>
      <c r="AO43" s="39"/>
      <c r="AP43" s="39"/>
      <c r="AQ43" s="39"/>
      <c r="AR43" s="43"/>
      <c r="AS43" s="43"/>
      <c r="AT43" s="43"/>
    </row>
    <row r="44" spans="1:46" ht="15" customHeight="1" x14ac:dyDescent="0.25">
      <c r="A44" s="2"/>
      <c r="B44" s="45" t="s">
        <v>325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4"/>
      <c r="P44" s="14"/>
      <c r="Q44" s="14"/>
      <c r="R44" s="14"/>
      <c r="S44" s="14"/>
      <c r="T44" s="14"/>
      <c r="U44" s="15"/>
      <c r="V44" s="15"/>
      <c r="W44" s="15"/>
      <c r="X44" s="15"/>
      <c r="Y44" s="15"/>
      <c r="Z44" s="15"/>
      <c r="AA44" s="14"/>
      <c r="AB44" s="14"/>
      <c r="AC44" s="14"/>
      <c r="AD44" s="14"/>
      <c r="AE44" s="14"/>
      <c r="AF44" s="14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47"/>
      <c r="AR44" s="43"/>
      <c r="AS44" s="43"/>
      <c r="AT44" s="43"/>
    </row>
    <row r="45" spans="1:46" ht="15" customHeight="1" x14ac:dyDescent="0.25">
      <c r="A45" s="2"/>
      <c r="B45" s="45" t="s">
        <v>322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4"/>
      <c r="P45" s="14"/>
      <c r="Q45" s="14"/>
      <c r="R45" s="14"/>
      <c r="S45" s="14"/>
      <c r="T45" s="14"/>
      <c r="U45" s="15"/>
      <c r="V45" s="15"/>
      <c r="W45" s="15"/>
      <c r="X45" s="15"/>
      <c r="Y45" s="15"/>
      <c r="Z45" s="15"/>
      <c r="AA45" s="14"/>
      <c r="AB45" s="14"/>
      <c r="AC45" s="14"/>
      <c r="AD45" s="14"/>
      <c r="AE45" s="14"/>
      <c r="AF45" s="14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47"/>
      <c r="AR45" s="43"/>
      <c r="AS45" s="43"/>
      <c r="AT45" s="43"/>
    </row>
    <row r="46" spans="1:46" ht="15" customHeight="1" x14ac:dyDescent="0.25">
      <c r="A46" s="2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42"/>
      <c r="O46" s="26"/>
      <c r="P46" s="26"/>
      <c r="Q46" s="26"/>
      <c r="R46" s="26"/>
      <c r="S46" s="26"/>
      <c r="T46" s="26"/>
      <c r="U46" s="39"/>
      <c r="V46" s="39"/>
      <c r="W46" s="39"/>
      <c r="X46" s="39"/>
      <c r="Y46" s="39"/>
      <c r="Z46" s="39"/>
      <c r="AA46" s="26"/>
      <c r="AB46" s="26"/>
      <c r="AC46" s="26"/>
      <c r="AD46" s="26"/>
      <c r="AE46" s="26"/>
      <c r="AF46" s="26"/>
      <c r="AG46" s="39"/>
      <c r="AH46" s="39"/>
      <c r="AI46" s="39"/>
      <c r="AJ46" s="39"/>
      <c r="AK46" s="26"/>
      <c r="AL46" s="39"/>
      <c r="AM46" s="39"/>
      <c r="AN46" s="39"/>
      <c r="AO46" s="39"/>
      <c r="AP46" s="39"/>
      <c r="AQ46" s="39"/>
      <c r="AR46" s="43"/>
      <c r="AS46" s="43"/>
      <c r="AT46" s="43"/>
    </row>
    <row r="47" spans="1:46" ht="15" customHeight="1" x14ac:dyDescent="0.25">
      <c r="A47" s="2"/>
      <c r="B47" s="39" t="s">
        <v>48</v>
      </c>
      <c r="C47" s="39"/>
      <c r="D47" s="39" t="s">
        <v>53</v>
      </c>
      <c r="E47" s="39"/>
      <c r="F47" s="39"/>
      <c r="G47" s="39"/>
      <c r="H47" s="39"/>
      <c r="I47" s="39"/>
      <c r="J47" s="39"/>
      <c r="K47" s="39"/>
      <c r="L47" s="39" t="s">
        <v>49</v>
      </c>
      <c r="M47" s="42"/>
      <c r="N47" s="26"/>
      <c r="O47" s="26"/>
      <c r="P47" s="26"/>
      <c r="Q47" s="26"/>
      <c r="R47" s="39" t="s">
        <v>50</v>
      </c>
      <c r="S47" s="26"/>
      <c r="T47" s="39"/>
      <c r="U47" s="42"/>
      <c r="V47" s="39"/>
      <c r="W47" s="39"/>
      <c r="X47" s="26"/>
      <c r="Y47" s="39" t="s">
        <v>51</v>
      </c>
      <c r="Z47" s="26"/>
      <c r="AA47" s="26"/>
      <c r="AB47" s="26"/>
      <c r="AC47" s="26"/>
      <c r="AD47" s="26"/>
      <c r="AE47" s="26"/>
      <c r="AF47" s="39"/>
      <c r="AG47" s="39" t="s">
        <v>354</v>
      </c>
      <c r="AH47" s="62"/>
      <c r="AI47" s="39"/>
      <c r="AJ47" s="39"/>
      <c r="AK47" s="26"/>
      <c r="AL47" s="39"/>
      <c r="AM47" s="39"/>
      <c r="AN47" s="39"/>
      <c r="AO47" s="39"/>
      <c r="AP47" s="39"/>
      <c r="AQ47" s="39"/>
      <c r="AR47" s="43"/>
      <c r="AS47" s="43"/>
      <c r="AT47" s="43"/>
    </row>
    <row r="48" spans="1:46" ht="15" customHeight="1" x14ac:dyDescent="0.25">
      <c r="A48" s="2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26"/>
      <c r="R48" s="26"/>
      <c r="S48" s="26"/>
      <c r="T48" s="26"/>
      <c r="U48" s="39"/>
      <c r="V48" s="39"/>
      <c r="W48" s="39"/>
      <c r="X48" s="39"/>
      <c r="Y48" s="39"/>
      <c r="Z48" s="39"/>
      <c r="AA48" s="26"/>
      <c r="AB48" s="26"/>
      <c r="AC48" s="26"/>
      <c r="AD48" s="26"/>
      <c r="AE48" s="26"/>
      <c r="AF48" s="26"/>
      <c r="AG48" s="39"/>
      <c r="AH48" s="39"/>
      <c r="AI48" s="39"/>
      <c r="AJ48" s="39"/>
      <c r="AK48" s="26"/>
      <c r="AL48" s="39"/>
      <c r="AM48" s="39"/>
      <c r="AN48" s="39"/>
      <c r="AO48" s="39"/>
      <c r="AP48" s="39"/>
      <c r="AQ48" s="39"/>
      <c r="AR48" s="39"/>
      <c r="AS48" s="43"/>
      <c r="AT48" s="43"/>
    </row>
    <row r="49" spans="1:45" ht="15" customHeight="1" x14ac:dyDescent="0.2">
      <c r="A49" s="2"/>
      <c r="B49" s="206" t="s">
        <v>482</v>
      </c>
      <c r="C49" s="121"/>
      <c r="D49" s="121"/>
      <c r="E49" s="121"/>
      <c r="F49" s="121" t="s">
        <v>481</v>
      </c>
      <c r="G49" s="121" t="s">
        <v>2</v>
      </c>
      <c r="H49" s="121" t="s">
        <v>4</v>
      </c>
      <c r="I49" s="121" t="s">
        <v>5</v>
      </c>
      <c r="J49" s="121" t="s">
        <v>355</v>
      </c>
      <c r="K49" s="207" t="s">
        <v>14</v>
      </c>
      <c r="L49" s="39"/>
      <c r="M49" s="210" t="s">
        <v>484</v>
      </c>
      <c r="N49" s="122"/>
      <c r="O49" s="122"/>
      <c r="P49" s="121" t="s">
        <v>2</v>
      </c>
      <c r="Q49" s="121" t="s">
        <v>4</v>
      </c>
      <c r="R49" s="121" t="s">
        <v>5</v>
      </c>
      <c r="S49" s="121" t="s">
        <v>355</v>
      </c>
      <c r="T49" s="122"/>
      <c r="U49" s="207" t="s">
        <v>14</v>
      </c>
      <c r="V49" s="39"/>
      <c r="W49" s="210" t="s">
        <v>598</v>
      </c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233"/>
      <c r="AI49" s="132" t="s">
        <v>600</v>
      </c>
      <c r="AJ49" s="96"/>
      <c r="AK49" s="96"/>
      <c r="AL49" s="247" t="s">
        <v>2</v>
      </c>
      <c r="AM49" s="247" t="s">
        <v>4</v>
      </c>
      <c r="AN49" s="247" t="s">
        <v>5</v>
      </c>
      <c r="AO49" s="122"/>
      <c r="AP49" s="121" t="s">
        <v>611</v>
      </c>
      <c r="AQ49" s="99"/>
      <c r="AR49" s="26"/>
      <c r="AS49" s="26"/>
    </row>
    <row r="50" spans="1:45" ht="15" customHeight="1" x14ac:dyDescent="0.2">
      <c r="A50" s="2"/>
      <c r="B50" s="192">
        <v>1993</v>
      </c>
      <c r="C50" s="65" t="s">
        <v>31</v>
      </c>
      <c r="D50" s="194" t="s">
        <v>32</v>
      </c>
      <c r="E50" s="65"/>
      <c r="F50" s="65">
        <v>17</v>
      </c>
      <c r="G50" s="65">
        <v>27</v>
      </c>
      <c r="H50" s="208">
        <v>0.37037037037037035</v>
      </c>
      <c r="I50" s="208">
        <v>0.18518518518518517</v>
      </c>
      <c r="J50" s="208">
        <v>0.55555555555555558</v>
      </c>
      <c r="K50" s="209">
        <v>2.4074074074074074</v>
      </c>
      <c r="L50" s="42"/>
      <c r="M50" s="197" t="s">
        <v>412</v>
      </c>
      <c r="N50" s="65"/>
      <c r="O50" s="65">
        <v>20</v>
      </c>
      <c r="P50" s="65" t="s">
        <v>554</v>
      </c>
      <c r="Q50" s="65" t="s">
        <v>522</v>
      </c>
      <c r="R50" s="65" t="s">
        <v>530</v>
      </c>
      <c r="S50" s="65" t="s">
        <v>544</v>
      </c>
      <c r="T50" s="208"/>
      <c r="U50" s="209" t="s">
        <v>510</v>
      </c>
      <c r="V50" s="42"/>
      <c r="W50" s="197" t="s">
        <v>358</v>
      </c>
      <c r="X50" s="193"/>
      <c r="Y50" s="194"/>
      <c r="Z50" s="194"/>
      <c r="AA50" s="194"/>
      <c r="AB50" s="194"/>
      <c r="AC50" s="194"/>
      <c r="AD50" s="194"/>
      <c r="AE50" s="194"/>
      <c r="AF50" s="194"/>
      <c r="AG50" s="220"/>
      <c r="AH50" s="221"/>
      <c r="AI50" s="194" t="s">
        <v>604</v>
      </c>
      <c r="AJ50" s="194"/>
      <c r="AK50" s="194"/>
      <c r="AL50" s="220">
        <v>339</v>
      </c>
      <c r="AM50" s="220">
        <v>452</v>
      </c>
      <c r="AN50" s="220">
        <v>265</v>
      </c>
      <c r="AO50" s="194"/>
      <c r="AP50" s="249">
        <f>PRODUCT(AL50/AL62)</f>
        <v>0.45748987854251011</v>
      </c>
      <c r="AQ50" s="196"/>
      <c r="AR50" s="26"/>
      <c r="AS50" s="26"/>
    </row>
    <row r="51" spans="1:45" ht="15" customHeight="1" x14ac:dyDescent="0.2">
      <c r="A51" s="2"/>
      <c r="B51" s="192">
        <v>1994</v>
      </c>
      <c r="C51" s="65" t="s">
        <v>33</v>
      </c>
      <c r="D51" s="194" t="s">
        <v>32</v>
      </c>
      <c r="E51" s="65"/>
      <c r="F51" s="65">
        <v>18</v>
      </c>
      <c r="G51" s="65">
        <v>33</v>
      </c>
      <c r="H51" s="208">
        <v>0.69696969696969702</v>
      </c>
      <c r="I51" s="208">
        <v>0.30303030303030304</v>
      </c>
      <c r="J51" s="208">
        <v>1</v>
      </c>
      <c r="K51" s="209">
        <v>2.6363636363636362</v>
      </c>
      <c r="L51" s="42"/>
      <c r="M51" s="197" t="s">
        <v>413</v>
      </c>
      <c r="N51" s="65"/>
      <c r="O51" s="65">
        <v>20</v>
      </c>
      <c r="P51" s="65" t="s">
        <v>555</v>
      </c>
      <c r="Q51" s="65" t="s">
        <v>523</v>
      </c>
      <c r="R51" s="65" t="s">
        <v>531</v>
      </c>
      <c r="S51" s="65" t="s">
        <v>545</v>
      </c>
      <c r="T51" s="208"/>
      <c r="U51" s="209" t="s">
        <v>511</v>
      </c>
      <c r="V51" s="42"/>
      <c r="W51" s="227" t="s">
        <v>397</v>
      </c>
      <c r="X51" s="193"/>
      <c r="Y51" s="193" t="s">
        <v>566</v>
      </c>
      <c r="Z51" s="194"/>
      <c r="AA51" s="194"/>
      <c r="AB51" s="194"/>
      <c r="AC51" s="193"/>
      <c r="AD51" s="194"/>
      <c r="AE51" s="194"/>
      <c r="AF51" s="194"/>
      <c r="AG51" s="193" t="s">
        <v>567</v>
      </c>
      <c r="AH51" s="196"/>
      <c r="AI51" s="194" t="s">
        <v>601</v>
      </c>
      <c r="AJ51" s="194"/>
      <c r="AK51" s="194"/>
      <c r="AL51" s="220"/>
      <c r="AM51" s="248">
        <f>PRODUCT(AM50/AL50)</f>
        <v>1.3333333333333333</v>
      </c>
      <c r="AN51" s="248">
        <f>PRODUCT(AN50/AL50)</f>
        <v>0.78171091445427732</v>
      </c>
      <c r="AO51" s="194"/>
      <c r="AP51" s="194"/>
      <c r="AQ51" s="196"/>
      <c r="AR51" s="26"/>
      <c r="AS51" s="26"/>
    </row>
    <row r="52" spans="1:45" ht="15" customHeight="1" x14ac:dyDescent="0.2">
      <c r="A52" s="2"/>
      <c r="B52" s="192">
        <v>1995</v>
      </c>
      <c r="C52" s="65" t="s">
        <v>33</v>
      </c>
      <c r="D52" s="194" t="s">
        <v>32</v>
      </c>
      <c r="E52" s="65"/>
      <c r="F52" s="65">
        <v>19</v>
      </c>
      <c r="G52" s="65">
        <v>29</v>
      </c>
      <c r="H52" s="208">
        <v>0.86206896551724133</v>
      </c>
      <c r="I52" s="208">
        <v>0.27586206896551724</v>
      </c>
      <c r="J52" s="208">
        <v>1.1379310344827587</v>
      </c>
      <c r="K52" s="209">
        <v>3.4137931034482758</v>
      </c>
      <c r="L52" s="42"/>
      <c r="M52" s="197" t="s">
        <v>414</v>
      </c>
      <c r="N52" s="65"/>
      <c r="O52" s="65">
        <v>21</v>
      </c>
      <c r="P52" s="65" t="s">
        <v>556</v>
      </c>
      <c r="Q52" s="65" t="s">
        <v>524</v>
      </c>
      <c r="R52" s="65" t="s">
        <v>532</v>
      </c>
      <c r="S52" s="65" t="s">
        <v>546</v>
      </c>
      <c r="T52" s="208"/>
      <c r="U52" s="209" t="s">
        <v>512</v>
      </c>
      <c r="V52" s="42"/>
      <c r="W52" s="227" t="s">
        <v>398</v>
      </c>
      <c r="X52" s="193"/>
      <c r="Y52" s="193" t="s">
        <v>437</v>
      </c>
      <c r="Z52" s="194"/>
      <c r="AA52" s="194"/>
      <c r="AB52" s="194"/>
      <c r="AC52" s="193"/>
      <c r="AD52" s="194"/>
      <c r="AE52" s="194"/>
      <c r="AF52" s="194"/>
      <c r="AG52" s="193" t="s">
        <v>420</v>
      </c>
      <c r="AH52" s="196"/>
      <c r="AI52" s="194"/>
      <c r="AJ52" s="194"/>
      <c r="AK52" s="194"/>
      <c r="AL52" s="220"/>
      <c r="AM52" s="220"/>
      <c r="AN52" s="220"/>
      <c r="AO52" s="194"/>
      <c r="AP52" s="194"/>
      <c r="AQ52" s="196"/>
      <c r="AR52" s="26"/>
      <c r="AS52" s="26"/>
    </row>
    <row r="53" spans="1:45" ht="15" customHeight="1" x14ac:dyDescent="0.2">
      <c r="A53" s="2"/>
      <c r="B53" s="192">
        <v>1996</v>
      </c>
      <c r="C53" s="65" t="s">
        <v>33</v>
      </c>
      <c r="D53" s="194" t="s">
        <v>32</v>
      </c>
      <c r="E53" s="65"/>
      <c r="F53" s="65">
        <v>20</v>
      </c>
      <c r="G53" s="65">
        <v>12</v>
      </c>
      <c r="H53" s="208">
        <v>0.58333333333333337</v>
      </c>
      <c r="I53" s="208">
        <v>0.33333333333333331</v>
      </c>
      <c r="J53" s="208">
        <v>0.91666666666666663</v>
      </c>
      <c r="K53" s="209">
        <v>3.0833333333333335</v>
      </c>
      <c r="L53" s="42"/>
      <c r="M53" s="197" t="s">
        <v>415</v>
      </c>
      <c r="N53" s="65"/>
      <c r="O53" s="65"/>
      <c r="P53" s="65" t="s">
        <v>557</v>
      </c>
      <c r="Q53" s="65" t="s">
        <v>525</v>
      </c>
      <c r="R53" s="65" t="s">
        <v>533</v>
      </c>
      <c r="S53" s="65" t="s">
        <v>547</v>
      </c>
      <c r="T53" s="208"/>
      <c r="U53" s="209" t="s">
        <v>513</v>
      </c>
      <c r="V53" s="42"/>
      <c r="W53" s="227" t="s">
        <v>399</v>
      </c>
      <c r="X53" s="193"/>
      <c r="Y53" s="193" t="s">
        <v>438</v>
      </c>
      <c r="Z53" s="194"/>
      <c r="AA53" s="194"/>
      <c r="AB53" s="194"/>
      <c r="AC53" s="193"/>
      <c r="AD53" s="194"/>
      <c r="AE53" s="194"/>
      <c r="AF53" s="194"/>
      <c r="AG53" s="193" t="s">
        <v>421</v>
      </c>
      <c r="AH53" s="196"/>
      <c r="AI53" s="194" t="s">
        <v>602</v>
      </c>
      <c r="AJ53" s="194"/>
      <c r="AK53" s="194"/>
      <c r="AL53" s="220">
        <v>265</v>
      </c>
      <c r="AM53" s="220">
        <v>233</v>
      </c>
      <c r="AN53" s="220">
        <v>172</v>
      </c>
      <c r="AO53" s="194"/>
      <c r="AP53" s="249">
        <f>PRODUCT(AL53/AL62)</f>
        <v>0.35762483130904182</v>
      </c>
      <c r="AQ53" s="196"/>
      <c r="AR53" s="26"/>
      <c r="AS53" s="26"/>
    </row>
    <row r="54" spans="1:45" ht="15" customHeight="1" x14ac:dyDescent="0.2">
      <c r="A54" s="2"/>
      <c r="B54" s="192">
        <v>1996</v>
      </c>
      <c r="C54" s="65" t="s">
        <v>34</v>
      </c>
      <c r="D54" s="194" t="s">
        <v>35</v>
      </c>
      <c r="E54" s="65"/>
      <c r="F54" s="65">
        <v>20</v>
      </c>
      <c r="G54" s="65">
        <v>14</v>
      </c>
      <c r="H54" s="208">
        <v>1.0714285714285714</v>
      </c>
      <c r="I54" s="208">
        <v>0.7142857142857143</v>
      </c>
      <c r="J54" s="208">
        <v>1.7857142857142858</v>
      </c>
      <c r="K54" s="209">
        <v>4.9285714285714288</v>
      </c>
      <c r="L54" s="42"/>
      <c r="M54" s="197"/>
      <c r="N54" s="65"/>
      <c r="O54" s="65"/>
      <c r="P54" s="65"/>
      <c r="Q54" s="65"/>
      <c r="R54" s="65"/>
      <c r="S54" s="65"/>
      <c r="T54" s="208"/>
      <c r="U54" s="209"/>
      <c r="V54" s="42"/>
      <c r="W54" s="227" t="s">
        <v>400</v>
      </c>
      <c r="X54" s="193"/>
      <c r="Y54" s="193" t="s">
        <v>439</v>
      </c>
      <c r="Z54" s="194"/>
      <c r="AA54" s="194"/>
      <c r="AB54" s="194"/>
      <c r="AC54" s="193"/>
      <c r="AD54" s="194"/>
      <c r="AE54" s="194"/>
      <c r="AF54" s="194"/>
      <c r="AG54" s="193" t="s">
        <v>422</v>
      </c>
      <c r="AH54" s="196"/>
      <c r="AI54" s="194" t="s">
        <v>601</v>
      </c>
      <c r="AJ54" s="194"/>
      <c r="AK54" s="194"/>
      <c r="AL54" s="220"/>
      <c r="AM54" s="248">
        <f>PRODUCT(AM53/AL53)</f>
        <v>0.87924528301886795</v>
      </c>
      <c r="AN54" s="248">
        <f>PRODUCT(AN53/AL53)</f>
        <v>0.64905660377358487</v>
      </c>
      <c r="AO54" s="194"/>
      <c r="AP54" s="194"/>
      <c r="AQ54" s="196"/>
      <c r="AR54" s="26"/>
      <c r="AS54" s="26"/>
    </row>
    <row r="55" spans="1:45" ht="15" customHeight="1" x14ac:dyDescent="0.2">
      <c r="A55" s="2"/>
      <c r="B55" s="192">
        <v>1997</v>
      </c>
      <c r="C55" s="65" t="s">
        <v>36</v>
      </c>
      <c r="D55" s="194" t="s">
        <v>32</v>
      </c>
      <c r="E55" s="65"/>
      <c r="F55" s="65">
        <v>21</v>
      </c>
      <c r="G55" s="65">
        <v>28</v>
      </c>
      <c r="H55" s="208">
        <v>0.6071428571428571</v>
      </c>
      <c r="I55" s="208">
        <v>0.8928571428571429</v>
      </c>
      <c r="J55" s="208">
        <v>1.5</v>
      </c>
      <c r="K55" s="209">
        <v>3.6071428571428572</v>
      </c>
      <c r="L55" s="42"/>
      <c r="M55" s="197" t="s">
        <v>416</v>
      </c>
      <c r="N55" s="65"/>
      <c r="O55" s="65"/>
      <c r="P55" s="65" t="s">
        <v>558</v>
      </c>
      <c r="Q55" s="65" t="s">
        <v>526</v>
      </c>
      <c r="R55" s="65" t="s">
        <v>534</v>
      </c>
      <c r="S55" s="65" t="s">
        <v>548</v>
      </c>
      <c r="T55" s="208"/>
      <c r="U55" s="209" t="s">
        <v>514</v>
      </c>
      <c r="V55" s="42"/>
      <c r="W55" s="227" t="s">
        <v>401</v>
      </c>
      <c r="X55" s="193"/>
      <c r="Y55" s="193" t="s">
        <v>440</v>
      </c>
      <c r="Z55" s="194"/>
      <c r="AA55" s="194"/>
      <c r="AB55" s="194"/>
      <c r="AC55" s="193"/>
      <c r="AD55" s="194"/>
      <c r="AE55" s="194"/>
      <c r="AF55" s="194"/>
      <c r="AG55" s="193" t="s">
        <v>423</v>
      </c>
      <c r="AH55" s="196"/>
      <c r="AI55" s="194"/>
      <c r="AJ55" s="194"/>
      <c r="AK55" s="194"/>
      <c r="AL55" s="220"/>
      <c r="AM55" s="220"/>
      <c r="AN55" s="220"/>
      <c r="AO55" s="194"/>
      <c r="AP55" s="194"/>
      <c r="AQ55" s="196"/>
      <c r="AR55" s="26"/>
      <c r="AS55" s="26"/>
    </row>
    <row r="56" spans="1:45" ht="15" customHeight="1" x14ac:dyDescent="0.2">
      <c r="A56" s="2"/>
      <c r="B56" s="192">
        <v>1998</v>
      </c>
      <c r="C56" s="65" t="s">
        <v>37</v>
      </c>
      <c r="D56" s="194" t="s">
        <v>32</v>
      </c>
      <c r="E56" s="65"/>
      <c r="F56" s="65">
        <v>22</v>
      </c>
      <c r="G56" s="65">
        <v>28</v>
      </c>
      <c r="H56" s="208">
        <v>1.2142857142857142</v>
      </c>
      <c r="I56" s="208">
        <v>0.6785714285714286</v>
      </c>
      <c r="J56" s="208">
        <v>1.8928571428571428</v>
      </c>
      <c r="K56" s="209">
        <v>4.6428571428571432</v>
      </c>
      <c r="L56" s="42"/>
      <c r="M56" s="197" t="s">
        <v>417</v>
      </c>
      <c r="N56" s="65"/>
      <c r="O56" s="65"/>
      <c r="P56" s="65" t="s">
        <v>559</v>
      </c>
      <c r="Q56" s="65" t="s">
        <v>527</v>
      </c>
      <c r="R56" s="65" t="s">
        <v>535</v>
      </c>
      <c r="S56" s="65" t="s">
        <v>526</v>
      </c>
      <c r="T56" s="208"/>
      <c r="U56" s="209" t="s">
        <v>515</v>
      </c>
      <c r="V56" s="42"/>
      <c r="W56" s="227" t="s">
        <v>402</v>
      </c>
      <c r="X56" s="193"/>
      <c r="Y56" s="193" t="s">
        <v>441</v>
      </c>
      <c r="Z56" s="194"/>
      <c r="AA56" s="194"/>
      <c r="AB56" s="194"/>
      <c r="AC56" s="193"/>
      <c r="AD56" s="194"/>
      <c r="AE56" s="194"/>
      <c r="AF56" s="194"/>
      <c r="AG56" s="193" t="s">
        <v>424</v>
      </c>
      <c r="AH56" s="196"/>
      <c r="AI56" s="194" t="s">
        <v>605</v>
      </c>
      <c r="AJ56" s="194"/>
      <c r="AK56" s="194"/>
      <c r="AL56" s="220">
        <v>123</v>
      </c>
      <c r="AM56" s="220">
        <v>143</v>
      </c>
      <c r="AN56" s="220">
        <v>81</v>
      </c>
      <c r="AO56" s="194"/>
      <c r="AP56" s="249">
        <f>PRODUCT(AL56/AL62)</f>
        <v>0.16599190283400811</v>
      </c>
      <c r="AQ56" s="196"/>
      <c r="AR56" s="26"/>
      <c r="AS56" s="26"/>
    </row>
    <row r="57" spans="1:45" ht="15" customHeight="1" x14ac:dyDescent="0.2">
      <c r="A57" s="2"/>
      <c r="B57" s="192">
        <v>1999</v>
      </c>
      <c r="C57" s="65" t="s">
        <v>38</v>
      </c>
      <c r="D57" s="194" t="s">
        <v>32</v>
      </c>
      <c r="E57" s="65"/>
      <c r="F57" s="65">
        <v>23</v>
      </c>
      <c r="G57" s="65">
        <v>28</v>
      </c>
      <c r="H57" s="208">
        <v>1</v>
      </c>
      <c r="I57" s="208">
        <v>0.8214285714285714</v>
      </c>
      <c r="J57" s="208">
        <v>1.8214285714285714</v>
      </c>
      <c r="K57" s="209">
        <v>4.0357142857142856</v>
      </c>
      <c r="L57" s="42"/>
      <c r="M57" s="197" t="s">
        <v>418</v>
      </c>
      <c r="N57" s="65"/>
      <c r="O57" s="65"/>
      <c r="P57" s="65" t="s">
        <v>560</v>
      </c>
      <c r="Q57" s="65" t="s">
        <v>528</v>
      </c>
      <c r="R57" s="65" t="s">
        <v>536</v>
      </c>
      <c r="S57" s="65" t="s">
        <v>549</v>
      </c>
      <c r="T57" s="208"/>
      <c r="U57" s="209" t="s">
        <v>516</v>
      </c>
      <c r="V57" s="42"/>
      <c r="W57" s="227"/>
      <c r="X57" s="193"/>
      <c r="Y57" s="193"/>
      <c r="Z57" s="194"/>
      <c r="AA57" s="194"/>
      <c r="AB57" s="194"/>
      <c r="AC57" s="193"/>
      <c r="AD57" s="194"/>
      <c r="AE57" s="194"/>
      <c r="AF57" s="194"/>
      <c r="AG57" s="194"/>
      <c r="AH57" s="196"/>
      <c r="AI57" s="194" t="s">
        <v>601</v>
      </c>
      <c r="AJ57" s="194"/>
      <c r="AK57" s="194"/>
      <c r="AL57" s="220"/>
      <c r="AM57" s="248">
        <f>PRODUCT(AM56/AL56)</f>
        <v>1.1626016260162602</v>
      </c>
      <c r="AN57" s="248">
        <f>PRODUCT(AN56/AL56)</f>
        <v>0.65853658536585369</v>
      </c>
      <c r="AO57" s="194"/>
      <c r="AP57" s="194"/>
      <c r="AQ57" s="196"/>
      <c r="AR57" s="26"/>
      <c r="AS57" s="26"/>
    </row>
    <row r="58" spans="1:45" ht="15" customHeight="1" x14ac:dyDescent="0.2">
      <c r="A58" s="2"/>
      <c r="B58" s="192">
        <v>2000</v>
      </c>
      <c r="C58" s="65" t="s">
        <v>36</v>
      </c>
      <c r="D58" s="194" t="s">
        <v>39</v>
      </c>
      <c r="E58" s="65"/>
      <c r="F58" s="65">
        <v>24</v>
      </c>
      <c r="G58" s="65">
        <v>28</v>
      </c>
      <c r="H58" s="208">
        <v>1.25</v>
      </c>
      <c r="I58" s="208">
        <v>1.0357142857142858</v>
      </c>
      <c r="J58" s="208">
        <v>2.2857142857142856</v>
      </c>
      <c r="K58" s="244">
        <v>6.2857142857142856</v>
      </c>
      <c r="L58" s="42"/>
      <c r="M58" s="197" t="s">
        <v>419</v>
      </c>
      <c r="N58" s="65"/>
      <c r="O58" s="65"/>
      <c r="P58" s="65" t="s">
        <v>561</v>
      </c>
      <c r="Q58" s="65" t="s">
        <v>529</v>
      </c>
      <c r="R58" s="65" t="s">
        <v>471</v>
      </c>
      <c r="S58" s="65" t="s">
        <v>550</v>
      </c>
      <c r="T58" s="208"/>
      <c r="U58" s="209" t="s">
        <v>517</v>
      </c>
      <c r="V58" s="42"/>
      <c r="W58" s="197" t="s">
        <v>576</v>
      </c>
      <c r="X58" s="193"/>
      <c r="Y58" s="193"/>
      <c r="Z58" s="194"/>
      <c r="AA58" s="194"/>
      <c r="AB58" s="194"/>
      <c r="AC58" s="193"/>
      <c r="AD58" s="194"/>
      <c r="AE58" s="194"/>
      <c r="AF58" s="194"/>
      <c r="AG58" s="194"/>
      <c r="AH58" s="196"/>
      <c r="AI58" s="194"/>
      <c r="AJ58" s="194"/>
      <c r="AK58" s="194"/>
      <c r="AL58" s="194"/>
      <c r="AM58" s="194"/>
      <c r="AN58" s="194"/>
      <c r="AO58" s="194"/>
      <c r="AP58" s="194"/>
      <c r="AQ58" s="196"/>
      <c r="AR58" s="26"/>
      <c r="AS58" s="26"/>
    </row>
    <row r="59" spans="1:45" ht="15" customHeight="1" x14ac:dyDescent="0.2">
      <c r="A59" s="2"/>
      <c r="B59" s="192">
        <v>2001</v>
      </c>
      <c r="C59" s="65" t="s">
        <v>38</v>
      </c>
      <c r="D59" s="194" t="s">
        <v>39</v>
      </c>
      <c r="E59" s="65"/>
      <c r="F59" s="65">
        <v>25</v>
      </c>
      <c r="G59" s="65">
        <v>28</v>
      </c>
      <c r="H59" s="208">
        <v>1.75</v>
      </c>
      <c r="I59" s="243">
        <v>1.1785714285714286</v>
      </c>
      <c r="J59" s="208">
        <v>2.9285714285714284</v>
      </c>
      <c r="K59" s="209">
        <v>6.0714285714285712</v>
      </c>
      <c r="L59" s="42"/>
      <c r="M59" s="197" t="s">
        <v>356</v>
      </c>
      <c r="N59" s="65"/>
      <c r="O59" s="65"/>
      <c r="P59" s="65" t="s">
        <v>562</v>
      </c>
      <c r="Q59" s="65" t="s">
        <v>474</v>
      </c>
      <c r="R59" s="65" t="s">
        <v>537</v>
      </c>
      <c r="S59" s="65" t="s">
        <v>551</v>
      </c>
      <c r="T59" s="208"/>
      <c r="U59" s="209" t="s">
        <v>518</v>
      </c>
      <c r="V59" s="42"/>
      <c r="W59" s="227" t="s">
        <v>595</v>
      </c>
      <c r="X59" s="193"/>
      <c r="Y59" s="241" t="s">
        <v>585</v>
      </c>
      <c r="Z59" s="194"/>
      <c r="AA59" s="194"/>
      <c r="AB59" s="194"/>
      <c r="AC59" s="193"/>
      <c r="AD59" s="194"/>
      <c r="AE59" s="194"/>
      <c r="AF59" s="193"/>
      <c r="AG59" s="193" t="s">
        <v>582</v>
      </c>
      <c r="AH59" s="209">
        <f>PRODUCT(20/278)</f>
        <v>7.1942446043165464E-2</v>
      </c>
      <c r="AI59" s="194" t="s">
        <v>603</v>
      </c>
      <c r="AJ59" s="194"/>
      <c r="AK59" s="194"/>
      <c r="AL59" s="194">
        <v>14</v>
      </c>
      <c r="AM59" s="194">
        <v>15</v>
      </c>
      <c r="AN59" s="194">
        <v>10</v>
      </c>
      <c r="AO59" s="194"/>
      <c r="AP59" s="249">
        <f>PRODUCT(AL59/AL62)</f>
        <v>1.8893387314439947E-2</v>
      </c>
      <c r="AQ59" s="196"/>
      <c r="AR59" s="26"/>
      <c r="AS59" s="26"/>
    </row>
    <row r="60" spans="1:45" ht="15" customHeight="1" x14ac:dyDescent="0.2">
      <c r="A60" s="2"/>
      <c r="B60" s="192">
        <v>2002</v>
      </c>
      <c r="C60" s="65" t="s">
        <v>38</v>
      </c>
      <c r="D60" s="194" t="s">
        <v>39</v>
      </c>
      <c r="E60" s="65"/>
      <c r="F60" s="65">
        <v>26</v>
      </c>
      <c r="G60" s="65">
        <v>29</v>
      </c>
      <c r="H60" s="243">
        <v>2.103448275862069</v>
      </c>
      <c r="I60" s="208">
        <v>1</v>
      </c>
      <c r="J60" s="243">
        <v>3.103448275862069</v>
      </c>
      <c r="K60" s="209">
        <v>5.7241379310344831</v>
      </c>
      <c r="L60" s="42"/>
      <c r="M60" s="197" t="s">
        <v>359</v>
      </c>
      <c r="N60" s="65"/>
      <c r="O60" s="65"/>
      <c r="P60" s="65" t="s">
        <v>563</v>
      </c>
      <c r="Q60" s="65" t="s">
        <v>313</v>
      </c>
      <c r="R60" s="65" t="s">
        <v>538</v>
      </c>
      <c r="S60" s="65" t="s">
        <v>552</v>
      </c>
      <c r="T60" s="208"/>
      <c r="U60" s="209" t="s">
        <v>519</v>
      </c>
      <c r="V60" s="42"/>
      <c r="W60" s="227" t="s">
        <v>596</v>
      </c>
      <c r="X60" s="193"/>
      <c r="Y60" s="193" t="s">
        <v>586</v>
      </c>
      <c r="Z60" s="194"/>
      <c r="AA60" s="194"/>
      <c r="AB60" s="194"/>
      <c r="AC60" s="193"/>
      <c r="AD60" s="194"/>
      <c r="AE60" s="194"/>
      <c r="AF60" s="193"/>
      <c r="AG60" s="193" t="s">
        <v>583</v>
      </c>
      <c r="AH60" s="209">
        <f>PRODUCT(30/373)</f>
        <v>8.0428954423592491E-2</v>
      </c>
      <c r="AI60" s="194" t="s">
        <v>601</v>
      </c>
      <c r="AJ60" s="194"/>
      <c r="AK60" s="194"/>
      <c r="AL60" s="194"/>
      <c r="AM60" s="248">
        <f>PRODUCT(AM59/AL59)</f>
        <v>1.0714285714285714</v>
      </c>
      <c r="AN60" s="248">
        <f>PRODUCT(AN59/AL59)</f>
        <v>0.7142857142857143</v>
      </c>
      <c r="AO60" s="194"/>
      <c r="AP60" s="194"/>
      <c r="AQ60" s="196"/>
      <c r="AR60" s="26"/>
      <c r="AS60" s="26"/>
    </row>
    <row r="61" spans="1:45" ht="15" customHeight="1" x14ac:dyDescent="0.2">
      <c r="A61" s="2"/>
      <c r="B61" s="192">
        <v>2003</v>
      </c>
      <c r="C61" s="65" t="s">
        <v>38</v>
      </c>
      <c r="D61" s="194" t="s">
        <v>39</v>
      </c>
      <c r="E61" s="65"/>
      <c r="F61" s="65">
        <v>27</v>
      </c>
      <c r="G61" s="65">
        <v>26</v>
      </c>
      <c r="H61" s="208">
        <v>0.92307692307692313</v>
      </c>
      <c r="I61" s="208">
        <v>0.96153846153846156</v>
      </c>
      <c r="J61" s="208">
        <v>1.8846153846153846</v>
      </c>
      <c r="K61" s="209">
        <v>4.6538461538461542</v>
      </c>
      <c r="L61" s="42"/>
      <c r="M61" s="197" t="s">
        <v>361</v>
      </c>
      <c r="N61" s="65"/>
      <c r="O61" s="65"/>
      <c r="P61" s="65" t="s">
        <v>564</v>
      </c>
      <c r="Q61" s="65" t="s">
        <v>314</v>
      </c>
      <c r="R61" s="65" t="s">
        <v>539</v>
      </c>
      <c r="S61" s="65" t="s">
        <v>553</v>
      </c>
      <c r="T61" s="208"/>
      <c r="U61" s="209" t="s">
        <v>520</v>
      </c>
      <c r="V61" s="42"/>
      <c r="W61" s="227" t="s">
        <v>597</v>
      </c>
      <c r="X61" s="193"/>
      <c r="Y61" s="241" t="s">
        <v>587</v>
      </c>
      <c r="Z61" s="194"/>
      <c r="AA61" s="194"/>
      <c r="AB61" s="194"/>
      <c r="AC61" s="193"/>
      <c r="AD61" s="194"/>
      <c r="AE61" s="194"/>
      <c r="AF61" s="193"/>
      <c r="AG61" s="193" t="s">
        <v>584</v>
      </c>
      <c r="AH61" s="209">
        <f>PRODUCT(40/586)</f>
        <v>6.8259385665529013E-2</v>
      </c>
      <c r="AI61" s="242"/>
      <c r="AJ61" s="194"/>
      <c r="AK61" s="194"/>
      <c r="AL61" s="194"/>
      <c r="AM61" s="193"/>
      <c r="AN61" s="194"/>
      <c r="AO61" s="194"/>
      <c r="AP61" s="194"/>
      <c r="AQ61" s="196"/>
      <c r="AR61" s="26"/>
      <c r="AS61" s="26"/>
    </row>
    <row r="62" spans="1:45" ht="15" customHeight="1" x14ac:dyDescent="0.2">
      <c r="A62" s="2"/>
      <c r="B62" s="192">
        <v>2004</v>
      </c>
      <c r="C62" s="65" t="s">
        <v>36</v>
      </c>
      <c r="D62" s="194" t="s">
        <v>32</v>
      </c>
      <c r="E62" s="65"/>
      <c r="F62" s="65">
        <v>28</v>
      </c>
      <c r="G62" s="65">
        <v>28</v>
      </c>
      <c r="H62" s="208">
        <v>1.1071428571428572</v>
      </c>
      <c r="I62" s="208">
        <v>1</v>
      </c>
      <c r="J62" s="208">
        <v>2.1071428571428572</v>
      </c>
      <c r="K62" s="209">
        <v>5</v>
      </c>
      <c r="L62" s="42"/>
      <c r="M62" s="197" t="s">
        <v>363</v>
      </c>
      <c r="N62" s="65"/>
      <c r="O62" s="65"/>
      <c r="P62" s="65" t="s">
        <v>565</v>
      </c>
      <c r="Q62" s="65" t="s">
        <v>521</v>
      </c>
      <c r="R62" s="65" t="s">
        <v>540</v>
      </c>
      <c r="S62" s="65" t="s">
        <v>302</v>
      </c>
      <c r="T62" s="208"/>
      <c r="U62" s="209" t="s">
        <v>461</v>
      </c>
      <c r="V62" s="42"/>
      <c r="W62" s="227"/>
      <c r="X62" s="193"/>
      <c r="Y62" s="193"/>
      <c r="Z62" s="194"/>
      <c r="AA62" s="194"/>
      <c r="AB62" s="194"/>
      <c r="AC62" s="193"/>
      <c r="AD62" s="194"/>
      <c r="AE62" s="194"/>
      <c r="AF62" s="194"/>
      <c r="AG62" s="194"/>
      <c r="AH62" s="196"/>
      <c r="AI62" s="194" t="s">
        <v>6</v>
      </c>
      <c r="AJ62" s="194"/>
      <c r="AK62" s="194"/>
      <c r="AL62" s="194">
        <f>PRODUCT(AL50+AL53+AL56+AL59)</f>
        <v>741</v>
      </c>
      <c r="AM62" s="194">
        <f t="shared" ref="AM62:AN62" si="5">PRODUCT(AM50+AM53+AM56+AM59)</f>
        <v>843</v>
      </c>
      <c r="AN62" s="194">
        <f t="shared" si="5"/>
        <v>528</v>
      </c>
      <c r="AO62" s="194"/>
      <c r="AP62" s="194"/>
      <c r="AQ62" s="196"/>
      <c r="AR62" s="26"/>
      <c r="AS62" s="26"/>
    </row>
    <row r="63" spans="1:45" ht="15" customHeight="1" x14ac:dyDescent="0.2">
      <c r="A63" s="2"/>
      <c r="B63" s="192">
        <v>2005</v>
      </c>
      <c r="C63" s="65" t="s">
        <v>38</v>
      </c>
      <c r="D63" s="194" t="s">
        <v>32</v>
      </c>
      <c r="E63" s="65"/>
      <c r="F63" s="65">
        <v>29</v>
      </c>
      <c r="G63" s="65">
        <v>25</v>
      </c>
      <c r="H63" s="208">
        <v>1.48</v>
      </c>
      <c r="I63" s="208">
        <v>1.1599999999999999</v>
      </c>
      <c r="J63" s="208">
        <v>2.64</v>
      </c>
      <c r="K63" s="209">
        <v>5.4</v>
      </c>
      <c r="L63" s="42"/>
      <c r="M63" s="197" t="s">
        <v>365</v>
      </c>
      <c r="N63" s="65"/>
      <c r="O63" s="65"/>
      <c r="P63" s="65" t="s">
        <v>315</v>
      </c>
      <c r="Q63" s="65" t="s">
        <v>311</v>
      </c>
      <c r="R63" s="65" t="s">
        <v>541</v>
      </c>
      <c r="S63" s="65" t="s">
        <v>305</v>
      </c>
      <c r="T63" s="208"/>
      <c r="U63" s="209" t="s">
        <v>455</v>
      </c>
      <c r="V63" s="42"/>
      <c r="W63" s="227" t="s">
        <v>403</v>
      </c>
      <c r="X63" s="193"/>
      <c r="Y63" s="193"/>
      <c r="Z63" s="194"/>
      <c r="AA63" s="194"/>
      <c r="AB63" s="194"/>
      <c r="AC63" s="193"/>
      <c r="AD63" s="194"/>
      <c r="AE63" s="194"/>
      <c r="AF63" s="194"/>
      <c r="AG63" s="194"/>
      <c r="AH63" s="196"/>
      <c r="AI63" s="194" t="s">
        <v>601</v>
      </c>
      <c r="AJ63" s="194"/>
      <c r="AK63" s="194"/>
      <c r="AL63" s="194"/>
      <c r="AM63" s="248">
        <f>PRODUCT(AM62/AL62)</f>
        <v>1.1376518218623481</v>
      </c>
      <c r="AN63" s="248">
        <f>PRODUCT(AN62/AL62)</f>
        <v>0.71255060728744934</v>
      </c>
      <c r="AO63" s="194"/>
      <c r="AP63" s="194"/>
      <c r="AQ63" s="196"/>
      <c r="AR63" s="26"/>
      <c r="AS63" s="26"/>
    </row>
    <row r="64" spans="1:45" ht="15" customHeight="1" x14ac:dyDescent="0.2">
      <c r="A64" s="2"/>
      <c r="B64" s="192">
        <v>2006</v>
      </c>
      <c r="C64" s="65" t="s">
        <v>40</v>
      </c>
      <c r="D64" s="194" t="s">
        <v>32</v>
      </c>
      <c r="E64" s="65"/>
      <c r="F64" s="65">
        <v>30</v>
      </c>
      <c r="G64" s="65">
        <v>27</v>
      </c>
      <c r="H64" s="208">
        <v>0.77777777777777779</v>
      </c>
      <c r="I64" s="208">
        <v>0.77777777777777779</v>
      </c>
      <c r="J64" s="208">
        <v>1.5555555555555556</v>
      </c>
      <c r="K64" s="209">
        <v>4.7037037037037033</v>
      </c>
      <c r="L64" s="42"/>
      <c r="M64" s="197" t="s">
        <v>367</v>
      </c>
      <c r="N64" s="65"/>
      <c r="O64" s="65"/>
      <c r="P64" s="65" t="s">
        <v>309</v>
      </c>
      <c r="Q64" s="65" t="s">
        <v>311</v>
      </c>
      <c r="R64" s="65" t="s">
        <v>468</v>
      </c>
      <c r="S64" s="65" t="s">
        <v>299</v>
      </c>
      <c r="T64" s="208"/>
      <c r="U64" s="209" t="s">
        <v>310</v>
      </c>
      <c r="V64" s="42"/>
      <c r="W64" s="227" t="s">
        <v>397</v>
      </c>
      <c r="X64" s="193"/>
      <c r="Y64" s="193" t="s">
        <v>580</v>
      </c>
      <c r="Z64" s="194"/>
      <c r="AA64" s="194"/>
      <c r="AB64" s="194"/>
      <c r="AC64" s="193"/>
      <c r="AD64" s="194"/>
      <c r="AE64" s="193"/>
      <c r="AF64" s="194"/>
      <c r="AG64" s="193" t="s">
        <v>581</v>
      </c>
      <c r="AH64" s="209">
        <f>PRODUCT(200/230)</f>
        <v>0.86956521739130432</v>
      </c>
      <c r="AI64" s="242"/>
      <c r="AJ64" s="194"/>
      <c r="AK64" s="194"/>
      <c r="AL64" s="194"/>
      <c r="AM64" s="193"/>
      <c r="AN64" s="194"/>
      <c r="AO64" s="194"/>
      <c r="AP64" s="194"/>
      <c r="AQ64" s="196"/>
      <c r="AR64" s="26"/>
      <c r="AS64" s="26"/>
    </row>
    <row r="65" spans="1:45" ht="15" customHeight="1" x14ac:dyDescent="0.2">
      <c r="A65" s="2"/>
      <c r="B65" s="192">
        <v>2007</v>
      </c>
      <c r="C65" s="65" t="s">
        <v>41</v>
      </c>
      <c r="D65" s="194" t="s">
        <v>42</v>
      </c>
      <c r="E65" s="65"/>
      <c r="F65" s="65">
        <v>31</v>
      </c>
      <c r="G65" s="65">
        <v>26</v>
      </c>
      <c r="H65" s="208">
        <v>0.88461538461538458</v>
      </c>
      <c r="I65" s="208">
        <v>0.53846153846153844</v>
      </c>
      <c r="J65" s="208">
        <v>1.4230769230769231</v>
      </c>
      <c r="K65" s="209">
        <v>4.5384615384615383</v>
      </c>
      <c r="L65" s="42"/>
      <c r="M65" s="197" t="s">
        <v>370</v>
      </c>
      <c r="N65" s="65"/>
      <c r="O65" s="65"/>
      <c r="P65" s="65" t="s">
        <v>306</v>
      </c>
      <c r="Q65" s="65" t="s">
        <v>312</v>
      </c>
      <c r="R65" s="65" t="s">
        <v>520</v>
      </c>
      <c r="S65" s="65" t="s">
        <v>299</v>
      </c>
      <c r="T65" s="208"/>
      <c r="U65" s="209" t="s">
        <v>521</v>
      </c>
      <c r="V65" s="42"/>
      <c r="W65" s="227" t="s">
        <v>398</v>
      </c>
      <c r="X65" s="193"/>
      <c r="Y65" s="193" t="s">
        <v>442</v>
      </c>
      <c r="Z65" s="194"/>
      <c r="AA65" s="194"/>
      <c r="AB65" s="194"/>
      <c r="AC65" s="193"/>
      <c r="AD65" s="194"/>
      <c r="AE65" s="193"/>
      <c r="AF65" s="194"/>
      <c r="AG65" s="193" t="s">
        <v>431</v>
      </c>
      <c r="AH65" s="209">
        <v>1.0638297872340425</v>
      </c>
      <c r="AI65" s="242"/>
      <c r="AJ65" s="194"/>
      <c r="AK65" s="194"/>
      <c r="AL65" s="194"/>
      <c r="AM65" s="193"/>
      <c r="AN65" s="194"/>
      <c r="AO65" s="194"/>
      <c r="AP65" s="194"/>
      <c r="AQ65" s="196"/>
      <c r="AR65" s="26"/>
      <c r="AS65" s="26"/>
    </row>
    <row r="66" spans="1:45" ht="15" customHeight="1" x14ac:dyDescent="0.2">
      <c r="A66" s="2"/>
      <c r="B66" s="192">
        <v>2008</v>
      </c>
      <c r="C66" s="65" t="s">
        <v>40</v>
      </c>
      <c r="D66" s="194" t="s">
        <v>42</v>
      </c>
      <c r="E66" s="65"/>
      <c r="F66" s="65">
        <v>32</v>
      </c>
      <c r="G66" s="65">
        <v>24</v>
      </c>
      <c r="H66" s="208">
        <v>0.29166666666666669</v>
      </c>
      <c r="I66" s="208">
        <v>1.0833333333333333</v>
      </c>
      <c r="J66" s="208">
        <v>1.375</v>
      </c>
      <c r="K66" s="209">
        <v>5.5</v>
      </c>
      <c r="L66" s="42"/>
      <c r="M66" s="197" t="s">
        <v>372</v>
      </c>
      <c r="N66" s="65"/>
      <c r="O66" s="65"/>
      <c r="P66" s="65" t="s">
        <v>56</v>
      </c>
      <c r="Q66" s="65" t="s">
        <v>306</v>
      </c>
      <c r="R66" s="65" t="s">
        <v>456</v>
      </c>
      <c r="S66" s="65" t="s">
        <v>56</v>
      </c>
      <c r="T66" s="208"/>
      <c r="U66" s="209" t="s">
        <v>311</v>
      </c>
      <c r="V66" s="42"/>
      <c r="W66" s="227" t="s">
        <v>399</v>
      </c>
      <c r="X66" s="193"/>
      <c r="Y66" s="193" t="s">
        <v>443</v>
      </c>
      <c r="Z66" s="194"/>
      <c r="AA66" s="194"/>
      <c r="AB66" s="194"/>
      <c r="AC66" s="193"/>
      <c r="AD66" s="194"/>
      <c r="AE66" s="193"/>
      <c r="AF66" s="194"/>
      <c r="AG66" s="193" t="s">
        <v>430</v>
      </c>
      <c r="AH66" s="209">
        <v>1.0928961748633881</v>
      </c>
      <c r="AI66" s="132" t="s">
        <v>610</v>
      </c>
      <c r="AJ66" s="96"/>
      <c r="AK66" s="96"/>
      <c r="AL66" s="247" t="s">
        <v>606</v>
      </c>
      <c r="AM66" s="247" t="s">
        <v>607</v>
      </c>
      <c r="AN66" s="247" t="s">
        <v>608</v>
      </c>
      <c r="AO66" s="247"/>
      <c r="AP66" s="122"/>
      <c r="AQ66" s="99"/>
      <c r="AR66" s="26"/>
      <c r="AS66" s="26"/>
    </row>
    <row r="67" spans="1:45" ht="15" customHeight="1" x14ac:dyDescent="0.2">
      <c r="A67" s="2"/>
      <c r="B67" s="192">
        <v>2009</v>
      </c>
      <c r="C67" s="65" t="s">
        <v>36</v>
      </c>
      <c r="D67" s="194" t="s">
        <v>42</v>
      </c>
      <c r="E67" s="65"/>
      <c r="F67" s="65">
        <v>33</v>
      </c>
      <c r="G67" s="65">
        <v>24</v>
      </c>
      <c r="H67" s="208">
        <v>1.6666666666666667</v>
      </c>
      <c r="I67" s="208">
        <v>0.54166666666666663</v>
      </c>
      <c r="J67" s="208">
        <v>2.2083333333333335</v>
      </c>
      <c r="K67" s="209">
        <v>5.583333333333333</v>
      </c>
      <c r="L67" s="42"/>
      <c r="M67" s="197" t="s">
        <v>374</v>
      </c>
      <c r="N67" s="65"/>
      <c r="O67" s="65"/>
      <c r="P67" s="65" t="s">
        <v>55</v>
      </c>
      <c r="Q67" s="65" t="s">
        <v>312</v>
      </c>
      <c r="R67" s="65" t="s">
        <v>542</v>
      </c>
      <c r="S67" s="65" t="s">
        <v>57</v>
      </c>
      <c r="T67" s="208"/>
      <c r="U67" s="209" t="s">
        <v>312</v>
      </c>
      <c r="V67" s="42"/>
      <c r="W67" s="227" t="s">
        <v>400</v>
      </c>
      <c r="X67" s="193"/>
      <c r="Y67" s="193" t="s">
        <v>444</v>
      </c>
      <c r="Z67" s="194"/>
      <c r="AA67" s="194"/>
      <c r="AB67" s="194"/>
      <c r="AC67" s="194"/>
      <c r="AD67" s="194"/>
      <c r="AE67" s="194"/>
      <c r="AF67" s="194"/>
      <c r="AG67" s="194" t="s">
        <v>429</v>
      </c>
      <c r="AH67" s="209">
        <v>1.0660980810234542</v>
      </c>
      <c r="AI67" s="194" t="s">
        <v>604</v>
      </c>
      <c r="AJ67" s="194"/>
      <c r="AK67" s="194"/>
      <c r="AL67" s="248">
        <f>PRODUCT(AM51)</f>
        <v>1.3333333333333333</v>
      </c>
      <c r="AM67" s="248">
        <v>0.93</v>
      </c>
      <c r="AN67" s="248">
        <f>PRODUCT(AL67-AM67)</f>
        <v>0.40333333333333321</v>
      </c>
      <c r="AO67" s="220"/>
      <c r="AP67" s="194"/>
      <c r="AQ67" s="196"/>
      <c r="AR67" s="26"/>
      <c r="AS67" s="26"/>
    </row>
    <row r="68" spans="1:45" ht="15" customHeight="1" x14ac:dyDescent="0.2">
      <c r="A68" s="2"/>
      <c r="B68" s="192">
        <v>2010</v>
      </c>
      <c r="C68" s="65" t="s">
        <v>36</v>
      </c>
      <c r="D68" s="194" t="s">
        <v>42</v>
      </c>
      <c r="E68" s="65"/>
      <c r="F68" s="65">
        <v>34</v>
      </c>
      <c r="G68" s="65">
        <v>26</v>
      </c>
      <c r="H68" s="208">
        <v>1.8846153846153846</v>
      </c>
      <c r="I68" s="208">
        <v>0.53846153846153844</v>
      </c>
      <c r="J68" s="208">
        <v>2.4230769230769229</v>
      </c>
      <c r="K68" s="209">
        <v>4.5769230769230766</v>
      </c>
      <c r="L68" s="42"/>
      <c r="M68" s="197" t="s">
        <v>376</v>
      </c>
      <c r="N68" s="65"/>
      <c r="O68" s="65"/>
      <c r="P68" s="65" t="s">
        <v>40</v>
      </c>
      <c r="Q68" s="65" t="s">
        <v>56</v>
      </c>
      <c r="R68" s="65" t="s">
        <v>480</v>
      </c>
      <c r="S68" s="65" t="s">
        <v>57</v>
      </c>
      <c r="T68" s="208"/>
      <c r="U68" s="209" t="s">
        <v>308</v>
      </c>
      <c r="V68" s="42"/>
      <c r="W68" s="227" t="s">
        <v>401</v>
      </c>
      <c r="X68" s="193"/>
      <c r="Y68" s="193" t="s">
        <v>445</v>
      </c>
      <c r="Z68" s="194"/>
      <c r="AA68" s="194"/>
      <c r="AB68" s="194"/>
      <c r="AC68" s="194"/>
      <c r="AD68" s="194"/>
      <c r="AE68" s="194"/>
      <c r="AF68" s="194"/>
      <c r="AG68" s="194" t="s">
        <v>428</v>
      </c>
      <c r="AH68" s="209">
        <v>1.0619469026548674</v>
      </c>
      <c r="AI68" s="194" t="s">
        <v>602</v>
      </c>
      <c r="AJ68" s="194"/>
      <c r="AK68" s="194"/>
      <c r="AL68" s="248">
        <f>PRODUCT(AM54)</f>
        <v>0.87924528301886795</v>
      </c>
      <c r="AM68" s="248">
        <v>0.92</v>
      </c>
      <c r="AN68" s="248">
        <f t="shared" ref="AN68:AN71" si="6">PRODUCT(AL68-AM68)</f>
        <v>-4.0754716981132089E-2</v>
      </c>
      <c r="AO68" s="220"/>
      <c r="AP68" s="194"/>
      <c r="AQ68" s="196"/>
      <c r="AR68" s="26"/>
      <c r="AS68" s="26"/>
    </row>
    <row r="69" spans="1:45" ht="15" customHeight="1" x14ac:dyDescent="0.2">
      <c r="A69" s="2"/>
      <c r="B69" s="192">
        <v>2011</v>
      </c>
      <c r="C69" s="65" t="s">
        <v>38</v>
      </c>
      <c r="D69" s="194" t="s">
        <v>39</v>
      </c>
      <c r="E69" s="65"/>
      <c r="F69" s="65">
        <v>35</v>
      </c>
      <c r="G69" s="65">
        <v>26</v>
      </c>
      <c r="H69" s="208">
        <v>1.1923076923076923</v>
      </c>
      <c r="I69" s="208">
        <v>0.76923076923076927</v>
      </c>
      <c r="J69" s="208">
        <v>1.9615384615384615</v>
      </c>
      <c r="K69" s="209">
        <v>4.4615384615384617</v>
      </c>
      <c r="L69" s="42"/>
      <c r="M69" s="197" t="s">
        <v>378</v>
      </c>
      <c r="N69" s="65"/>
      <c r="O69" s="65"/>
      <c r="P69" s="65" t="s">
        <v>40</v>
      </c>
      <c r="Q69" s="65" t="s">
        <v>41</v>
      </c>
      <c r="R69" s="65" t="s">
        <v>313</v>
      </c>
      <c r="S69" s="65" t="s">
        <v>55</v>
      </c>
      <c r="T69" s="208"/>
      <c r="U69" s="209" t="s">
        <v>33</v>
      </c>
      <c r="V69" s="42"/>
      <c r="W69" s="227" t="s">
        <v>402</v>
      </c>
      <c r="X69" s="193"/>
      <c r="Y69" s="193" t="s">
        <v>446</v>
      </c>
      <c r="Z69" s="194"/>
      <c r="AA69" s="194"/>
      <c r="AB69" s="194"/>
      <c r="AC69" s="194"/>
      <c r="AD69" s="194"/>
      <c r="AE69" s="194"/>
      <c r="AF69" s="194"/>
      <c r="AG69" s="194" t="s">
        <v>427</v>
      </c>
      <c r="AH69" s="209">
        <v>1.1363636363636365</v>
      </c>
      <c r="AI69" s="194" t="s">
        <v>605</v>
      </c>
      <c r="AJ69" s="194"/>
      <c r="AK69" s="194"/>
      <c r="AL69" s="248">
        <f>PRODUCT(AM57)</f>
        <v>1.1626016260162602</v>
      </c>
      <c r="AM69" s="248">
        <v>0.62</v>
      </c>
      <c r="AN69" s="248">
        <f t="shared" si="6"/>
        <v>0.54260162601626016</v>
      </c>
      <c r="AO69" s="220"/>
      <c r="AP69" s="194"/>
      <c r="AQ69" s="196"/>
      <c r="AR69" s="26"/>
      <c r="AS69" s="26"/>
    </row>
    <row r="70" spans="1:45" ht="15" customHeight="1" x14ac:dyDescent="0.2">
      <c r="A70" s="2"/>
      <c r="B70" s="192">
        <v>2012</v>
      </c>
      <c r="C70" s="65" t="s">
        <v>38</v>
      </c>
      <c r="D70" s="194" t="s">
        <v>39</v>
      </c>
      <c r="E70" s="65"/>
      <c r="F70" s="65">
        <v>36</v>
      </c>
      <c r="G70" s="65">
        <v>26</v>
      </c>
      <c r="H70" s="208">
        <v>0.84615384615384615</v>
      </c>
      <c r="I70" s="208">
        <v>0.53846153846153844</v>
      </c>
      <c r="J70" s="208">
        <v>1.3846153846153846</v>
      </c>
      <c r="K70" s="209">
        <v>3.8461538461538463</v>
      </c>
      <c r="L70" s="42"/>
      <c r="M70" s="197" t="s">
        <v>380</v>
      </c>
      <c r="N70" s="65"/>
      <c r="O70" s="65"/>
      <c r="P70" s="65" t="s">
        <v>37</v>
      </c>
      <c r="Q70" s="65" t="s">
        <v>57</v>
      </c>
      <c r="R70" s="65" t="s">
        <v>300</v>
      </c>
      <c r="S70" s="65" t="s">
        <v>55</v>
      </c>
      <c r="T70" s="208"/>
      <c r="U70" s="209" t="s">
        <v>37</v>
      </c>
      <c r="V70" s="42"/>
      <c r="W70" s="227" t="s">
        <v>425</v>
      </c>
      <c r="X70" s="193"/>
      <c r="Y70" s="193" t="s">
        <v>447</v>
      </c>
      <c r="Z70" s="194"/>
      <c r="AA70" s="194"/>
      <c r="AB70" s="194"/>
      <c r="AC70" s="194"/>
      <c r="AD70" s="194"/>
      <c r="AE70" s="194"/>
      <c r="AF70" s="194"/>
      <c r="AG70" s="194" t="s">
        <v>426</v>
      </c>
      <c r="AH70" s="209">
        <v>1.1560693641618498</v>
      </c>
      <c r="AI70" s="194" t="s">
        <v>603</v>
      </c>
      <c r="AJ70" s="194"/>
      <c r="AK70" s="194"/>
      <c r="AL70" s="248">
        <f>PRODUCT(AM60)</f>
        <v>1.0714285714285714</v>
      </c>
      <c r="AM70" s="248">
        <v>0.5</v>
      </c>
      <c r="AN70" s="248">
        <f t="shared" si="6"/>
        <v>0.5714285714285714</v>
      </c>
      <c r="AO70" s="220"/>
      <c r="AP70" s="194"/>
      <c r="AQ70" s="196"/>
      <c r="AR70" s="26"/>
      <c r="AS70" s="26"/>
    </row>
    <row r="71" spans="1:45" ht="15" customHeight="1" x14ac:dyDescent="0.2">
      <c r="A71" s="2"/>
      <c r="B71" s="192">
        <v>2013</v>
      </c>
      <c r="C71" s="65" t="s">
        <v>38</v>
      </c>
      <c r="D71" s="194" t="s">
        <v>39</v>
      </c>
      <c r="E71" s="65"/>
      <c r="F71" s="65">
        <v>37</v>
      </c>
      <c r="G71" s="65">
        <v>26</v>
      </c>
      <c r="H71" s="208">
        <v>0.73076923076923073</v>
      </c>
      <c r="I71" s="208">
        <v>0.96153846153846156</v>
      </c>
      <c r="J71" s="208">
        <v>1.6923076923076923</v>
      </c>
      <c r="K71" s="209">
        <v>3.5769230769230771</v>
      </c>
      <c r="L71" s="42"/>
      <c r="M71" s="197" t="s">
        <v>382</v>
      </c>
      <c r="N71" s="65"/>
      <c r="O71" s="65"/>
      <c r="P71" s="65" t="s">
        <v>36</v>
      </c>
      <c r="Q71" s="65" t="s">
        <v>55</v>
      </c>
      <c r="R71" s="65" t="s">
        <v>543</v>
      </c>
      <c r="S71" s="65" t="s">
        <v>34</v>
      </c>
      <c r="T71" s="208"/>
      <c r="U71" s="209" t="s">
        <v>37</v>
      </c>
      <c r="V71" s="42"/>
      <c r="W71" s="192"/>
      <c r="X71" s="193"/>
      <c r="Y71" s="193" t="s">
        <v>395</v>
      </c>
      <c r="Z71" s="194"/>
      <c r="AA71" s="194"/>
      <c r="AB71" s="194"/>
      <c r="AC71" s="194"/>
      <c r="AD71" s="194"/>
      <c r="AE71" s="194"/>
      <c r="AF71" s="194"/>
      <c r="AG71" s="194"/>
      <c r="AH71" s="209"/>
      <c r="AI71" s="194" t="s">
        <v>6</v>
      </c>
      <c r="AJ71" s="194"/>
      <c r="AK71" s="194"/>
      <c r="AL71" s="248">
        <f>PRODUCT(AM63)</f>
        <v>1.1376518218623481</v>
      </c>
      <c r="AM71" s="248">
        <v>0.88</v>
      </c>
      <c r="AN71" s="248">
        <f t="shared" si="6"/>
        <v>0.25765182186234814</v>
      </c>
      <c r="AO71" s="220"/>
      <c r="AP71" s="194"/>
      <c r="AQ71" s="196"/>
      <c r="AR71" s="26"/>
      <c r="AS71" s="26"/>
    </row>
    <row r="72" spans="1:45" ht="15" customHeight="1" x14ac:dyDescent="0.2">
      <c r="A72" s="2"/>
      <c r="B72" s="192">
        <v>2014</v>
      </c>
      <c r="C72" s="65" t="s">
        <v>38</v>
      </c>
      <c r="D72" s="194" t="s">
        <v>39</v>
      </c>
      <c r="E72" s="65"/>
      <c r="F72" s="65">
        <v>38</v>
      </c>
      <c r="G72" s="65">
        <v>30</v>
      </c>
      <c r="H72" s="208">
        <v>1.6666666666666667</v>
      </c>
      <c r="I72" s="208">
        <v>0.6</v>
      </c>
      <c r="J72" s="208">
        <v>2.2666666666666666</v>
      </c>
      <c r="K72" s="209">
        <v>4.166666666666667</v>
      </c>
      <c r="L72" s="42"/>
      <c r="M72" s="197" t="s">
        <v>384</v>
      </c>
      <c r="N72" s="65"/>
      <c r="O72" s="65"/>
      <c r="P72" s="65" t="s">
        <v>36</v>
      </c>
      <c r="Q72" s="65" t="s">
        <v>55</v>
      </c>
      <c r="R72" s="65" t="s">
        <v>309</v>
      </c>
      <c r="S72" s="65" t="s">
        <v>37</v>
      </c>
      <c r="T72" s="208"/>
      <c r="U72" s="209" t="s">
        <v>37</v>
      </c>
      <c r="V72" s="42"/>
      <c r="W72" s="227" t="s">
        <v>369</v>
      </c>
      <c r="X72" s="193"/>
      <c r="Y72" s="193"/>
      <c r="Z72" s="194"/>
      <c r="AA72" s="194"/>
      <c r="AB72" s="194"/>
      <c r="AC72" s="194"/>
      <c r="AD72" s="194"/>
      <c r="AE72" s="194"/>
      <c r="AF72" s="194"/>
      <c r="AG72" s="194"/>
      <c r="AH72" s="209"/>
      <c r="AI72" s="242"/>
      <c r="AJ72" s="194"/>
      <c r="AK72" s="194"/>
      <c r="AL72" s="194"/>
      <c r="AM72" s="220"/>
      <c r="AN72" s="220"/>
      <c r="AO72" s="220"/>
      <c r="AP72" s="194"/>
      <c r="AQ72" s="196"/>
      <c r="AR72" s="26"/>
      <c r="AS72" s="26"/>
    </row>
    <row r="73" spans="1:45" ht="15" customHeight="1" x14ac:dyDescent="0.2">
      <c r="A73" s="2"/>
      <c r="B73" s="192">
        <v>2015</v>
      </c>
      <c r="C73" s="65" t="s">
        <v>38</v>
      </c>
      <c r="D73" s="194" t="s">
        <v>39</v>
      </c>
      <c r="E73" s="65"/>
      <c r="F73" s="65">
        <v>39</v>
      </c>
      <c r="G73" s="65">
        <v>30</v>
      </c>
      <c r="H73" s="208">
        <v>2.0666666666666669</v>
      </c>
      <c r="I73" s="208">
        <v>0.36666666666666664</v>
      </c>
      <c r="J73" s="208">
        <v>2.4333333333333331</v>
      </c>
      <c r="K73" s="209">
        <v>4.4666666666666668</v>
      </c>
      <c r="L73" s="42"/>
      <c r="M73" s="197" t="s">
        <v>386</v>
      </c>
      <c r="N73" s="65"/>
      <c r="O73" s="65"/>
      <c r="P73" s="245" t="s">
        <v>38</v>
      </c>
      <c r="Q73" s="65" t="s">
        <v>34</v>
      </c>
      <c r="R73" s="65" t="s">
        <v>309</v>
      </c>
      <c r="S73" s="65" t="s">
        <v>37</v>
      </c>
      <c r="T73" s="208"/>
      <c r="U73" s="209" t="s">
        <v>36</v>
      </c>
      <c r="V73" s="42"/>
      <c r="W73" s="227" t="s">
        <v>397</v>
      </c>
      <c r="X73" s="193"/>
      <c r="Y73" s="193" t="s">
        <v>568</v>
      </c>
      <c r="Z73" s="194"/>
      <c r="AA73" s="194"/>
      <c r="AB73" s="194"/>
      <c r="AC73" s="194"/>
      <c r="AD73" s="194"/>
      <c r="AE73" s="194"/>
      <c r="AF73" s="194"/>
      <c r="AG73" s="194" t="s">
        <v>569</v>
      </c>
      <c r="AH73" s="209">
        <f>PRODUCT(200/294)</f>
        <v>0.68027210884353739</v>
      </c>
      <c r="AI73" s="132" t="s">
        <v>609</v>
      </c>
      <c r="AJ73" s="96"/>
      <c r="AK73" s="96"/>
      <c r="AL73" s="247" t="s">
        <v>606</v>
      </c>
      <c r="AM73" s="247" t="s">
        <v>607</v>
      </c>
      <c r="AN73" s="247" t="s">
        <v>608</v>
      </c>
      <c r="AO73" s="247"/>
      <c r="AP73" s="122"/>
      <c r="AQ73" s="99"/>
      <c r="AR73" s="26"/>
      <c r="AS73" s="26"/>
    </row>
    <row r="74" spans="1:45" s="12" customFormat="1" ht="15" customHeight="1" x14ac:dyDescent="0.2">
      <c r="A74" s="90"/>
      <c r="B74" s="192">
        <v>2016</v>
      </c>
      <c r="C74" s="65" t="s">
        <v>36</v>
      </c>
      <c r="D74" s="194" t="s">
        <v>39</v>
      </c>
      <c r="E74" s="65"/>
      <c r="F74" s="65">
        <v>40</v>
      </c>
      <c r="G74" s="65">
        <v>28</v>
      </c>
      <c r="H74" s="208">
        <v>1.5</v>
      </c>
      <c r="I74" s="208">
        <v>0.7857142857142857</v>
      </c>
      <c r="J74" s="208">
        <v>2.2857142857142856</v>
      </c>
      <c r="K74" s="209">
        <v>3.8928571428571428</v>
      </c>
      <c r="L74" s="42"/>
      <c r="M74" s="197" t="s">
        <v>388</v>
      </c>
      <c r="N74" s="65"/>
      <c r="O74" s="65"/>
      <c r="P74" s="65" t="s">
        <v>38</v>
      </c>
      <c r="Q74" s="245" t="s">
        <v>33</v>
      </c>
      <c r="R74" s="65" t="s">
        <v>312</v>
      </c>
      <c r="S74" s="65" t="s">
        <v>37</v>
      </c>
      <c r="T74" s="208"/>
      <c r="U74" s="209" t="s">
        <v>37</v>
      </c>
      <c r="V74" s="42"/>
      <c r="W74" s="227" t="s">
        <v>398</v>
      </c>
      <c r="X74" s="193"/>
      <c r="Y74" s="193" t="s">
        <v>448</v>
      </c>
      <c r="Z74" s="194"/>
      <c r="AA74" s="194"/>
      <c r="AB74" s="194"/>
      <c r="AC74" s="194"/>
      <c r="AD74" s="194"/>
      <c r="AE74" s="194"/>
      <c r="AF74" s="194"/>
      <c r="AG74" s="194" t="s">
        <v>434</v>
      </c>
      <c r="AH74" s="209">
        <v>0.76530612244897955</v>
      </c>
      <c r="AI74" s="194" t="s">
        <v>604</v>
      </c>
      <c r="AJ74" s="194"/>
      <c r="AK74" s="194"/>
      <c r="AL74" s="248">
        <f>PRODUCT(AN51)</f>
        <v>0.78171091445427732</v>
      </c>
      <c r="AM74" s="248">
        <v>0.84</v>
      </c>
      <c r="AN74" s="248">
        <f>PRODUCT(AL74-AM74)</f>
        <v>-5.8289085545722652E-2</v>
      </c>
      <c r="AO74" s="220"/>
      <c r="AP74" s="194"/>
      <c r="AQ74" s="196"/>
      <c r="AR74" s="26"/>
      <c r="AS74" s="26"/>
    </row>
    <row r="75" spans="1:45" s="12" customFormat="1" ht="15" customHeight="1" x14ac:dyDescent="0.2">
      <c r="A75" s="90"/>
      <c r="B75" s="192">
        <v>2017</v>
      </c>
      <c r="C75" s="65" t="s">
        <v>36</v>
      </c>
      <c r="D75" s="194" t="s">
        <v>39</v>
      </c>
      <c r="E75" s="65"/>
      <c r="F75" s="65">
        <v>41</v>
      </c>
      <c r="G75" s="65">
        <v>32</v>
      </c>
      <c r="H75" s="208">
        <v>1.125</v>
      </c>
      <c r="I75" s="208">
        <v>0.625</v>
      </c>
      <c r="J75" s="208">
        <v>1.75</v>
      </c>
      <c r="K75" s="209">
        <v>4.03125</v>
      </c>
      <c r="L75" s="42"/>
      <c r="M75" s="197" t="s">
        <v>390</v>
      </c>
      <c r="N75" s="65"/>
      <c r="O75" s="65"/>
      <c r="P75" s="65" t="s">
        <v>38</v>
      </c>
      <c r="Q75" s="65" t="s">
        <v>57</v>
      </c>
      <c r="R75" s="65" t="s">
        <v>299</v>
      </c>
      <c r="S75" s="245" t="s">
        <v>36</v>
      </c>
      <c r="T75" s="243"/>
      <c r="U75" s="244" t="s">
        <v>38</v>
      </c>
      <c r="V75" s="42"/>
      <c r="W75" s="227" t="s">
        <v>399</v>
      </c>
      <c r="X75" s="193"/>
      <c r="Y75" s="193" t="s">
        <v>449</v>
      </c>
      <c r="Z75" s="194"/>
      <c r="AA75" s="194"/>
      <c r="AB75" s="194"/>
      <c r="AC75" s="194"/>
      <c r="AD75" s="194"/>
      <c r="AE75" s="194"/>
      <c r="AF75" s="194"/>
      <c r="AG75" s="194" t="s">
        <v>433</v>
      </c>
      <c r="AH75" s="209">
        <v>0.73260073260073255</v>
      </c>
      <c r="AI75" s="194" t="s">
        <v>602</v>
      </c>
      <c r="AJ75" s="194"/>
      <c r="AK75" s="194"/>
      <c r="AL75" s="248">
        <f>PRODUCT(AN54)</f>
        <v>0.64905660377358487</v>
      </c>
      <c r="AM75" s="248">
        <v>0.56000000000000005</v>
      </c>
      <c r="AN75" s="248">
        <f t="shared" ref="AN75:AN78" si="7">PRODUCT(AL75-AM75)</f>
        <v>8.9056603773584819E-2</v>
      </c>
      <c r="AO75" s="220"/>
      <c r="AP75" s="194"/>
      <c r="AQ75" s="196"/>
      <c r="AR75" s="26"/>
      <c r="AS75" s="26"/>
    </row>
    <row r="76" spans="1:45" s="12" customFormat="1" ht="15" customHeight="1" x14ac:dyDescent="0.2">
      <c r="A76" s="90"/>
      <c r="B76" s="192">
        <v>2018</v>
      </c>
      <c r="C76" s="65" t="s">
        <v>40</v>
      </c>
      <c r="D76" s="194" t="s">
        <v>39</v>
      </c>
      <c r="E76" s="65"/>
      <c r="F76" s="65">
        <v>42</v>
      </c>
      <c r="G76" s="65">
        <v>30</v>
      </c>
      <c r="H76" s="208">
        <v>0.7</v>
      </c>
      <c r="I76" s="208">
        <v>0.6333333333333333</v>
      </c>
      <c r="J76" s="208">
        <v>1.3333333333333333</v>
      </c>
      <c r="K76" s="209">
        <v>3.3666666666666667</v>
      </c>
      <c r="L76" s="42"/>
      <c r="M76" s="197" t="s">
        <v>392</v>
      </c>
      <c r="N76" s="65"/>
      <c r="O76" s="65"/>
      <c r="P76" s="65" t="s">
        <v>38</v>
      </c>
      <c r="Q76" s="65" t="s">
        <v>41</v>
      </c>
      <c r="R76" s="65" t="s">
        <v>31</v>
      </c>
      <c r="S76" s="65" t="s">
        <v>33</v>
      </c>
      <c r="T76" s="208"/>
      <c r="U76" s="209" t="s">
        <v>38</v>
      </c>
      <c r="V76" s="42"/>
      <c r="W76" s="227" t="s">
        <v>400</v>
      </c>
      <c r="X76" s="193"/>
      <c r="Y76" s="193" t="s">
        <v>450</v>
      </c>
      <c r="Z76" s="194"/>
      <c r="AA76" s="194"/>
      <c r="AB76" s="194"/>
      <c r="AC76" s="194"/>
      <c r="AD76" s="194"/>
      <c r="AE76" s="194"/>
      <c r="AF76" s="194"/>
      <c r="AG76" s="194" t="s">
        <v>432</v>
      </c>
      <c r="AH76" s="209">
        <v>0.71942446043165464</v>
      </c>
      <c r="AI76" s="194" t="s">
        <v>605</v>
      </c>
      <c r="AJ76" s="194"/>
      <c r="AK76" s="194"/>
      <c r="AL76" s="248">
        <f>PRODUCT(AN57)</f>
        <v>0.65853658536585369</v>
      </c>
      <c r="AM76" s="248">
        <v>0.56000000000000005</v>
      </c>
      <c r="AN76" s="248">
        <f t="shared" si="7"/>
        <v>9.8536585365853635E-2</v>
      </c>
      <c r="AO76" s="220"/>
      <c r="AP76" s="194"/>
      <c r="AQ76" s="196"/>
      <c r="AR76" s="26"/>
      <c r="AS76" s="26"/>
    </row>
    <row r="77" spans="1:45" s="12" customFormat="1" ht="15" customHeight="1" x14ac:dyDescent="0.2">
      <c r="A77" s="90"/>
      <c r="B77" s="192">
        <v>2019</v>
      </c>
      <c r="C77" s="65"/>
      <c r="D77" s="194"/>
      <c r="E77" s="65"/>
      <c r="F77" s="65">
        <v>43</v>
      </c>
      <c r="G77" s="65"/>
      <c r="H77" s="208"/>
      <c r="I77" s="208"/>
      <c r="J77" s="208"/>
      <c r="K77" s="209"/>
      <c r="L77" s="42"/>
      <c r="M77" s="197" t="s">
        <v>633</v>
      </c>
      <c r="N77" s="65"/>
      <c r="O77" s="65"/>
      <c r="P77" s="65" t="s">
        <v>38</v>
      </c>
      <c r="Q77" s="65" t="s">
        <v>56</v>
      </c>
      <c r="R77" s="65" t="s">
        <v>31</v>
      </c>
      <c r="S77" s="65" t="s">
        <v>33</v>
      </c>
      <c r="T77" s="208"/>
      <c r="U77" s="209" t="s">
        <v>36</v>
      </c>
      <c r="V77" s="42"/>
      <c r="W77" s="227"/>
      <c r="X77" s="193"/>
      <c r="Y77" s="193"/>
      <c r="Z77" s="194"/>
      <c r="AA77" s="194"/>
      <c r="AB77" s="194"/>
      <c r="AC77" s="194"/>
      <c r="AD77" s="194"/>
      <c r="AE77" s="194"/>
      <c r="AF77" s="235"/>
      <c r="AG77" s="235"/>
      <c r="AH77" s="209"/>
      <c r="AI77" s="194" t="s">
        <v>603</v>
      </c>
      <c r="AJ77" s="194"/>
      <c r="AK77" s="194"/>
      <c r="AL77" s="248">
        <f>PRODUCT(AN60)</f>
        <v>0.7142857142857143</v>
      </c>
      <c r="AM77" s="248">
        <v>0</v>
      </c>
      <c r="AN77" s="248">
        <f t="shared" si="7"/>
        <v>0.7142857142857143</v>
      </c>
      <c r="AO77" s="220"/>
      <c r="AP77" s="194"/>
      <c r="AQ77" s="196"/>
      <c r="AR77" s="26"/>
      <c r="AS77" s="26"/>
    </row>
    <row r="78" spans="1:45" s="12" customFormat="1" ht="15" customHeight="1" x14ac:dyDescent="0.2">
      <c r="A78" s="90"/>
      <c r="B78" s="192">
        <v>2020</v>
      </c>
      <c r="C78" s="65" t="s">
        <v>36</v>
      </c>
      <c r="D78" s="194" t="s">
        <v>42</v>
      </c>
      <c r="E78" s="65"/>
      <c r="F78" s="65">
        <v>44</v>
      </c>
      <c r="G78" s="65">
        <v>23</v>
      </c>
      <c r="H78" s="208">
        <f>PRODUCT((F33+G33)/E33)</f>
        <v>1.0434782608695652</v>
      </c>
      <c r="I78" s="208">
        <f>PRODUCT(H33/E33)</f>
        <v>0.60869565217391308</v>
      </c>
      <c r="J78" s="208">
        <f>PRODUCT(F33+G33+H33)/E33</f>
        <v>1.6521739130434783</v>
      </c>
      <c r="K78" s="209">
        <f>PRODUCT(I33/E33)</f>
        <v>4.0434782608695654</v>
      </c>
      <c r="L78" s="42"/>
      <c r="M78" s="197" t="s">
        <v>634</v>
      </c>
      <c r="N78" s="65"/>
      <c r="O78" s="65"/>
      <c r="P78" s="65" t="s">
        <v>38</v>
      </c>
      <c r="Q78" s="65" t="s">
        <v>56</v>
      </c>
      <c r="R78" s="245" t="s">
        <v>56</v>
      </c>
      <c r="S78" s="65" t="s">
        <v>40</v>
      </c>
      <c r="T78" s="208"/>
      <c r="U78" s="209" t="s">
        <v>36</v>
      </c>
      <c r="V78" s="42"/>
      <c r="W78" s="234" t="s">
        <v>489</v>
      </c>
      <c r="X78" s="193"/>
      <c r="Y78" s="193"/>
      <c r="Z78" s="194"/>
      <c r="AA78" s="194"/>
      <c r="AB78" s="194"/>
      <c r="AC78" s="194"/>
      <c r="AD78" s="194"/>
      <c r="AE78" s="194"/>
      <c r="AF78" s="235"/>
      <c r="AG78" s="235"/>
      <c r="AH78" s="209"/>
      <c r="AI78" s="194" t="s">
        <v>6</v>
      </c>
      <c r="AJ78" s="194"/>
      <c r="AK78" s="194"/>
      <c r="AL78" s="248">
        <f>PRODUCT(AN63)</f>
        <v>0.71255060728744934</v>
      </c>
      <c r="AM78" s="248">
        <v>0.7</v>
      </c>
      <c r="AN78" s="248">
        <f t="shared" si="7"/>
        <v>1.2550607287449389E-2</v>
      </c>
      <c r="AO78" s="220"/>
      <c r="AP78" s="194"/>
      <c r="AQ78" s="196"/>
      <c r="AR78" s="26"/>
      <c r="AS78" s="26"/>
    </row>
    <row r="79" spans="1:45" s="12" customFormat="1" ht="15" customHeight="1" x14ac:dyDescent="0.2">
      <c r="A79" s="90"/>
      <c r="B79" s="192"/>
      <c r="C79" s="65"/>
      <c r="D79" s="194"/>
      <c r="E79" s="65"/>
      <c r="F79" s="65"/>
      <c r="G79" s="65"/>
      <c r="H79" s="208"/>
      <c r="I79" s="208"/>
      <c r="J79" s="208"/>
      <c r="K79" s="209"/>
      <c r="L79" s="42"/>
      <c r="M79" s="197"/>
      <c r="N79" s="65"/>
      <c r="O79" s="65"/>
      <c r="P79" s="65"/>
      <c r="Q79" s="65"/>
      <c r="R79" s="65"/>
      <c r="S79" s="65"/>
      <c r="T79" s="208"/>
      <c r="U79" s="209"/>
      <c r="V79" s="42"/>
      <c r="W79" s="234"/>
      <c r="X79" s="193"/>
      <c r="Y79" s="193"/>
      <c r="Z79" s="194"/>
      <c r="AA79" s="194"/>
      <c r="AB79" s="194"/>
      <c r="AC79" s="194"/>
      <c r="AD79" s="194"/>
      <c r="AE79" s="194"/>
      <c r="AF79" s="235"/>
      <c r="AG79" s="235"/>
      <c r="AH79" s="209"/>
      <c r="AI79" s="194"/>
      <c r="AJ79" s="194"/>
      <c r="AK79" s="194"/>
      <c r="AL79" s="248"/>
      <c r="AM79" s="248"/>
      <c r="AN79" s="248"/>
      <c r="AO79" s="220"/>
      <c r="AP79" s="194"/>
      <c r="AQ79" s="196"/>
      <c r="AR79" s="26"/>
      <c r="AS79" s="26"/>
    </row>
    <row r="80" spans="1:45" s="12" customFormat="1" ht="15" customHeight="1" x14ac:dyDescent="0.2">
      <c r="A80" s="90"/>
      <c r="B80" s="206" t="s">
        <v>612</v>
      </c>
      <c r="C80" s="121"/>
      <c r="D80" s="122"/>
      <c r="E80" s="121"/>
      <c r="F80" s="121"/>
      <c r="G80" s="121"/>
      <c r="H80" s="250"/>
      <c r="I80" s="250"/>
      <c r="J80" s="250"/>
      <c r="K80" s="240"/>
      <c r="L80" s="42"/>
      <c r="M80" s="206" t="s">
        <v>616</v>
      </c>
      <c r="N80" s="121"/>
      <c r="O80" s="122"/>
      <c r="P80" s="121"/>
      <c r="Q80" s="121"/>
      <c r="R80" s="121"/>
      <c r="S80" s="250"/>
      <c r="T80" s="250"/>
      <c r="U80" s="240"/>
      <c r="V80" s="42"/>
      <c r="W80" s="227" t="s">
        <v>400</v>
      </c>
      <c r="X80" s="193"/>
      <c r="Y80" s="193" t="s">
        <v>509</v>
      </c>
      <c r="Z80" s="194"/>
      <c r="AA80" s="194"/>
      <c r="AB80" s="194"/>
      <c r="AC80" s="194"/>
      <c r="AD80" s="194"/>
      <c r="AE80" s="194"/>
      <c r="AF80" s="194"/>
      <c r="AG80" s="194" t="s">
        <v>508</v>
      </c>
      <c r="AH80" s="209">
        <f>PRODUCT(500/285)</f>
        <v>1.7543859649122806</v>
      </c>
      <c r="AI80" s="242"/>
      <c r="AJ80" s="194"/>
      <c r="AK80" s="194"/>
      <c r="AL80" s="194"/>
      <c r="AM80" s="220"/>
      <c r="AN80" s="220"/>
      <c r="AO80" s="220"/>
      <c r="AP80" s="194"/>
      <c r="AQ80" s="196"/>
      <c r="AR80" s="26"/>
      <c r="AS80" s="26"/>
    </row>
    <row r="81" spans="1:45" s="12" customFormat="1" ht="15" customHeight="1" x14ac:dyDescent="0.2">
      <c r="A81" s="90"/>
      <c r="B81" s="197">
        <v>5648</v>
      </c>
      <c r="C81" s="193" t="s">
        <v>619</v>
      </c>
      <c r="D81" s="194"/>
      <c r="E81" s="65"/>
      <c r="F81" s="65"/>
      <c r="G81" s="65"/>
      <c r="H81" s="208"/>
      <c r="I81" s="208"/>
      <c r="J81" s="208"/>
      <c r="K81" s="209"/>
      <c r="L81" s="42"/>
      <c r="M81" s="197">
        <v>5753</v>
      </c>
      <c r="N81" s="193" t="s">
        <v>614</v>
      </c>
      <c r="O81" s="65"/>
      <c r="P81" s="65"/>
      <c r="Q81" s="65"/>
      <c r="R81" s="65"/>
      <c r="S81" s="65"/>
      <c r="T81" s="208"/>
      <c r="U81" s="209"/>
      <c r="V81" s="42"/>
      <c r="W81" s="227" t="s">
        <v>402</v>
      </c>
      <c r="X81" s="193"/>
      <c r="Y81" s="193" t="s">
        <v>570</v>
      </c>
      <c r="Z81" s="194"/>
      <c r="AA81" s="194"/>
      <c r="AB81" s="194"/>
      <c r="AC81" s="194"/>
      <c r="AD81" s="194"/>
      <c r="AE81" s="194"/>
      <c r="AF81" s="194"/>
      <c r="AG81" s="194" t="s">
        <v>571</v>
      </c>
      <c r="AH81" s="209">
        <f>PRODUCT(700/376)</f>
        <v>1.8617021276595744</v>
      </c>
      <c r="AI81" s="242"/>
      <c r="AJ81" s="194"/>
      <c r="AK81" s="194"/>
      <c r="AL81" s="194"/>
      <c r="AM81" s="193"/>
      <c r="AN81" s="194"/>
      <c r="AO81" s="194"/>
      <c r="AP81" s="194"/>
      <c r="AQ81" s="196"/>
      <c r="AR81" s="26"/>
      <c r="AS81" s="26"/>
    </row>
    <row r="82" spans="1:45" s="12" customFormat="1" ht="15" customHeight="1" x14ac:dyDescent="0.2">
      <c r="A82" s="90"/>
      <c r="B82" s="192"/>
      <c r="C82" s="65"/>
      <c r="D82" s="194"/>
      <c r="E82" s="65"/>
      <c r="F82" s="65"/>
      <c r="G82" s="65"/>
      <c r="H82" s="208"/>
      <c r="I82" s="208"/>
      <c r="J82" s="208"/>
      <c r="K82" s="209"/>
      <c r="L82" s="42"/>
      <c r="M82" s="197">
        <v>5648</v>
      </c>
      <c r="N82" s="193" t="s">
        <v>619</v>
      </c>
      <c r="O82" s="65"/>
      <c r="P82" s="65"/>
      <c r="Q82" s="65"/>
      <c r="R82" s="65"/>
      <c r="S82" s="65"/>
      <c r="T82" s="208"/>
      <c r="U82" s="209"/>
      <c r="V82" s="42"/>
      <c r="W82" s="197">
        <v>1000</v>
      </c>
      <c r="X82" s="193"/>
      <c r="Y82" s="193" t="s">
        <v>572</v>
      </c>
      <c r="Z82" s="194"/>
      <c r="AA82" s="194"/>
      <c r="AB82" s="194"/>
      <c r="AC82" s="194"/>
      <c r="AD82" s="194"/>
      <c r="AE82" s="194"/>
      <c r="AF82" s="194"/>
      <c r="AG82" s="194" t="s">
        <v>573</v>
      </c>
      <c r="AH82" s="209">
        <f>PRODUCT(1000/550)</f>
        <v>1.8181818181818181</v>
      </c>
      <c r="AI82" s="242"/>
      <c r="AJ82" s="194"/>
      <c r="AK82" s="194"/>
      <c r="AL82" s="194"/>
      <c r="AM82" s="193"/>
      <c r="AN82" s="194"/>
      <c r="AO82" s="194"/>
      <c r="AP82" s="194"/>
      <c r="AQ82" s="196"/>
      <c r="AR82" s="26"/>
      <c r="AS82" s="26"/>
    </row>
    <row r="83" spans="1:45" s="12" customFormat="1" ht="15" customHeight="1" x14ac:dyDescent="0.2">
      <c r="A83" s="90"/>
      <c r="B83" s="206" t="s">
        <v>613</v>
      </c>
      <c r="C83" s="121"/>
      <c r="D83" s="122"/>
      <c r="E83" s="121"/>
      <c r="F83" s="121"/>
      <c r="G83" s="121"/>
      <c r="H83" s="250"/>
      <c r="I83" s="250"/>
      <c r="J83" s="250"/>
      <c r="K83" s="240"/>
      <c r="L83" s="42"/>
      <c r="M83" s="197">
        <v>5615</v>
      </c>
      <c r="N83" s="193" t="s">
        <v>628</v>
      </c>
      <c r="O83" s="65"/>
      <c r="P83" s="65"/>
      <c r="Q83" s="65"/>
      <c r="R83" s="65"/>
      <c r="S83" s="65"/>
      <c r="T83" s="208"/>
      <c r="U83" s="209"/>
      <c r="V83" s="42"/>
      <c r="W83" s="197">
        <v>1200</v>
      </c>
      <c r="X83" s="193"/>
      <c r="Y83" s="193" t="s">
        <v>574</v>
      </c>
      <c r="Z83" s="194"/>
      <c r="AA83" s="194"/>
      <c r="AB83" s="194"/>
      <c r="AC83" s="194"/>
      <c r="AD83" s="194"/>
      <c r="AE83" s="194"/>
      <c r="AF83" s="194"/>
      <c r="AG83" s="194" t="s">
        <v>575</v>
      </c>
      <c r="AH83" s="209">
        <f>PRODUCT(1200/642)</f>
        <v>1.8691588785046729</v>
      </c>
      <c r="AI83" s="242"/>
      <c r="AJ83" s="194"/>
      <c r="AK83" s="194"/>
      <c r="AL83" s="194"/>
      <c r="AM83" s="193"/>
      <c r="AN83" s="194"/>
      <c r="AO83" s="194"/>
      <c r="AP83" s="194"/>
      <c r="AQ83" s="196"/>
      <c r="AR83" s="26"/>
      <c r="AS83" s="26"/>
    </row>
    <row r="84" spans="1:45" s="12" customFormat="1" ht="15" customHeight="1" x14ac:dyDescent="0.2">
      <c r="A84" s="90"/>
      <c r="B84" s="197">
        <v>5753</v>
      </c>
      <c r="C84" s="193" t="s">
        <v>614</v>
      </c>
      <c r="D84" s="194"/>
      <c r="E84" s="65"/>
      <c r="F84" s="65"/>
      <c r="G84" s="65"/>
      <c r="H84" s="208"/>
      <c r="I84" s="208"/>
      <c r="J84" s="208"/>
      <c r="K84" s="209"/>
      <c r="L84" s="42"/>
      <c r="M84" s="197">
        <v>5614</v>
      </c>
      <c r="N84" s="194" t="s">
        <v>615</v>
      </c>
      <c r="O84" s="65"/>
      <c r="P84" s="65"/>
      <c r="Q84" s="65"/>
      <c r="R84" s="65"/>
      <c r="S84" s="65"/>
      <c r="T84" s="208"/>
      <c r="U84" s="209"/>
      <c r="V84" s="42"/>
      <c r="W84" s="197"/>
      <c r="X84" s="193"/>
      <c r="Y84" s="193"/>
      <c r="Z84" s="194"/>
      <c r="AA84" s="194"/>
      <c r="AB84" s="194"/>
      <c r="AC84" s="194"/>
      <c r="AD84" s="194"/>
      <c r="AE84" s="194"/>
      <c r="AF84" s="194"/>
      <c r="AG84" s="194"/>
      <c r="AH84" s="209"/>
      <c r="AI84" s="242"/>
      <c r="AJ84" s="194"/>
      <c r="AK84" s="194"/>
      <c r="AL84" s="194"/>
      <c r="AM84" s="193"/>
      <c r="AN84" s="194"/>
      <c r="AO84" s="194"/>
      <c r="AP84" s="194"/>
      <c r="AQ84" s="196"/>
      <c r="AR84" s="26"/>
      <c r="AS84" s="26"/>
    </row>
    <row r="85" spans="1:45" s="12" customFormat="1" ht="15" customHeight="1" x14ac:dyDescent="0.2">
      <c r="A85" s="90"/>
      <c r="B85" s="197"/>
      <c r="C85" s="193"/>
      <c r="D85" s="194"/>
      <c r="E85" s="65"/>
      <c r="F85" s="65"/>
      <c r="G85" s="65"/>
      <c r="H85" s="208"/>
      <c r="I85" s="208"/>
      <c r="J85" s="208"/>
      <c r="K85" s="209"/>
      <c r="L85" s="42"/>
      <c r="M85" s="251">
        <v>5480</v>
      </c>
      <c r="N85" s="194" t="s">
        <v>629</v>
      </c>
      <c r="O85" s="65"/>
      <c r="P85" s="65"/>
      <c r="Q85" s="65"/>
      <c r="R85" s="65"/>
      <c r="S85" s="65"/>
      <c r="T85" s="208"/>
      <c r="U85" s="209"/>
      <c r="V85" s="42"/>
      <c r="W85" s="197" t="s">
        <v>577</v>
      </c>
      <c r="X85" s="193"/>
      <c r="Y85" s="193"/>
      <c r="Z85" s="194"/>
      <c r="AA85" s="194"/>
      <c r="AB85" s="194"/>
      <c r="AC85" s="194"/>
      <c r="AD85" s="194"/>
      <c r="AE85" s="194"/>
      <c r="AF85" s="194"/>
      <c r="AG85" s="194"/>
      <c r="AH85" s="209"/>
      <c r="AI85" s="242"/>
      <c r="AJ85" s="194"/>
      <c r="AK85" s="194"/>
      <c r="AL85" s="194"/>
      <c r="AM85" s="193"/>
      <c r="AN85" s="194"/>
      <c r="AO85" s="194"/>
      <c r="AP85" s="194"/>
      <c r="AQ85" s="196"/>
      <c r="AR85" s="26"/>
      <c r="AS85" s="26"/>
    </row>
    <row r="86" spans="1:45" s="12" customFormat="1" ht="15" customHeight="1" x14ac:dyDescent="0.2">
      <c r="A86" s="90"/>
      <c r="B86" s="254" t="s">
        <v>625</v>
      </c>
      <c r="C86" s="96" t="s">
        <v>617</v>
      </c>
      <c r="D86" s="96"/>
      <c r="E86" s="121" t="s">
        <v>2</v>
      </c>
      <c r="F86" s="121"/>
      <c r="G86" s="121" t="s">
        <v>618</v>
      </c>
      <c r="H86" s="250"/>
      <c r="I86" s="255" t="s">
        <v>631</v>
      </c>
      <c r="J86" s="250"/>
      <c r="K86" s="240"/>
      <c r="L86" s="42"/>
      <c r="M86" s="197">
        <v>5320</v>
      </c>
      <c r="N86" s="194" t="s">
        <v>620</v>
      </c>
      <c r="O86" s="65"/>
      <c r="P86" s="65"/>
      <c r="Q86" s="65"/>
      <c r="R86" s="65"/>
      <c r="S86" s="65"/>
      <c r="T86" s="208"/>
      <c r="U86" s="209"/>
      <c r="V86" s="42"/>
      <c r="W86" s="227" t="s">
        <v>589</v>
      </c>
      <c r="X86" s="193"/>
      <c r="Y86" s="193" t="s">
        <v>591</v>
      </c>
      <c r="Z86" s="194"/>
      <c r="AA86" s="194"/>
      <c r="AB86" s="194"/>
      <c r="AC86" s="194"/>
      <c r="AD86" s="194"/>
      <c r="AE86" s="194"/>
      <c r="AF86" s="194"/>
      <c r="AG86" s="194" t="s">
        <v>588</v>
      </c>
      <c r="AH86" s="209">
        <v>4.03</v>
      </c>
      <c r="AI86" s="242"/>
      <c r="AJ86" s="194"/>
      <c r="AK86" s="194"/>
      <c r="AL86" s="194"/>
      <c r="AM86" s="193"/>
      <c r="AN86" s="194"/>
      <c r="AO86" s="194"/>
      <c r="AP86" s="194"/>
      <c r="AQ86" s="196"/>
      <c r="AR86" s="26"/>
      <c r="AS86" s="26"/>
    </row>
    <row r="87" spans="1:45" s="12" customFormat="1" ht="15" customHeight="1" x14ac:dyDescent="0.2">
      <c r="A87" s="90"/>
      <c r="B87" s="252"/>
      <c r="C87" s="253" t="s">
        <v>642</v>
      </c>
      <c r="D87" s="65"/>
      <c r="E87" s="65">
        <v>960</v>
      </c>
      <c r="F87" s="65"/>
      <c r="G87" s="65">
        <v>1934</v>
      </c>
      <c r="H87" s="65"/>
      <c r="I87" s="208"/>
      <c r="J87" s="208"/>
      <c r="K87" s="209"/>
      <c r="L87" s="42"/>
      <c r="M87" s="197">
        <v>5216</v>
      </c>
      <c r="N87" s="194" t="s">
        <v>621</v>
      </c>
      <c r="O87" s="65"/>
      <c r="P87" s="65"/>
      <c r="Q87" s="65"/>
      <c r="R87" s="65"/>
      <c r="S87" s="65"/>
      <c r="T87" s="208"/>
      <c r="U87" s="209"/>
      <c r="V87" s="42"/>
      <c r="W87" s="197" t="s">
        <v>578</v>
      </c>
      <c r="X87" s="193"/>
      <c r="Y87" s="193" t="s">
        <v>590</v>
      </c>
      <c r="Z87" s="194"/>
      <c r="AA87" s="194"/>
      <c r="AB87" s="194"/>
      <c r="AC87" s="194"/>
      <c r="AD87" s="194"/>
      <c r="AE87" s="194"/>
      <c r="AF87" s="194"/>
      <c r="AG87" s="194" t="s">
        <v>592</v>
      </c>
      <c r="AH87" s="209">
        <v>4.5</v>
      </c>
      <c r="AI87" s="242"/>
      <c r="AJ87" s="194"/>
      <c r="AK87" s="194"/>
      <c r="AL87" s="194"/>
      <c r="AM87" s="193"/>
      <c r="AN87" s="194"/>
      <c r="AO87" s="194"/>
      <c r="AP87" s="194"/>
      <c r="AQ87" s="196"/>
      <c r="AR87" s="26"/>
      <c r="AS87" s="26"/>
    </row>
    <row r="88" spans="1:45" s="12" customFormat="1" ht="15" customHeight="1" x14ac:dyDescent="0.2">
      <c r="A88" s="90"/>
      <c r="B88" s="197"/>
      <c r="C88" s="193"/>
      <c r="D88" s="194"/>
      <c r="E88" s="65"/>
      <c r="F88" s="65"/>
      <c r="G88" s="65"/>
      <c r="H88" s="208"/>
      <c r="I88" s="208"/>
      <c r="J88" s="208"/>
      <c r="K88" s="209"/>
      <c r="L88" s="42"/>
      <c r="M88" s="251">
        <v>5118</v>
      </c>
      <c r="N88" s="194" t="s">
        <v>630</v>
      </c>
      <c r="O88" s="65"/>
      <c r="P88" s="65"/>
      <c r="Q88" s="65"/>
      <c r="R88" s="65"/>
      <c r="S88" s="65"/>
      <c r="T88" s="208"/>
      <c r="U88" s="209"/>
      <c r="V88" s="42"/>
      <c r="W88" s="197" t="s">
        <v>579</v>
      </c>
      <c r="X88" s="193"/>
      <c r="Y88" s="193" t="s">
        <v>593</v>
      </c>
      <c r="Z88" s="194"/>
      <c r="AA88" s="194"/>
      <c r="AB88" s="194"/>
      <c r="AC88" s="194"/>
      <c r="AD88" s="194"/>
      <c r="AE88" s="194"/>
      <c r="AF88" s="194"/>
      <c r="AG88" s="194" t="s">
        <v>594</v>
      </c>
      <c r="AH88" s="209">
        <v>4.45</v>
      </c>
      <c r="AI88" s="242"/>
      <c r="AJ88" s="194"/>
      <c r="AK88" s="194"/>
      <c r="AL88" s="194"/>
      <c r="AM88" s="193"/>
      <c r="AN88" s="194"/>
      <c r="AO88" s="194"/>
      <c r="AP88" s="194"/>
      <c r="AQ88" s="196"/>
      <c r="AR88" s="26"/>
      <c r="AS88" s="26"/>
    </row>
    <row r="89" spans="1:45" s="12" customFormat="1" ht="15" customHeight="1" x14ac:dyDescent="0.2">
      <c r="A89" s="90"/>
      <c r="B89" s="197"/>
      <c r="C89" s="193"/>
      <c r="D89" s="194"/>
      <c r="E89" s="65"/>
      <c r="F89" s="65"/>
      <c r="G89" s="65"/>
      <c r="H89" s="208"/>
      <c r="I89" s="208"/>
      <c r="J89" s="208"/>
      <c r="K89" s="209"/>
      <c r="L89" s="42"/>
      <c r="M89" s="197">
        <v>5117</v>
      </c>
      <c r="N89" s="194" t="s">
        <v>622</v>
      </c>
      <c r="O89" s="65"/>
      <c r="P89" s="65"/>
      <c r="Q89" s="65"/>
      <c r="R89" s="65"/>
      <c r="S89" s="65"/>
      <c r="T89" s="208"/>
      <c r="U89" s="209"/>
      <c r="V89" s="42"/>
      <c r="W89" s="197"/>
      <c r="X89" s="193"/>
      <c r="Y89" s="193"/>
      <c r="Z89" s="194"/>
      <c r="AA89" s="194"/>
      <c r="AB89" s="194"/>
      <c r="AC89" s="194"/>
      <c r="AD89" s="194"/>
      <c r="AE89" s="194"/>
      <c r="AF89" s="194"/>
      <c r="AG89" s="194"/>
      <c r="AH89" s="209"/>
      <c r="AI89" s="242"/>
      <c r="AJ89" s="194"/>
      <c r="AK89" s="194"/>
      <c r="AL89" s="194"/>
      <c r="AM89" s="193"/>
      <c r="AN89" s="194"/>
      <c r="AO89" s="194"/>
      <c r="AP89" s="194"/>
      <c r="AQ89" s="196"/>
      <c r="AR89" s="26"/>
      <c r="AS89" s="26"/>
    </row>
    <row r="90" spans="1:45" s="12" customFormat="1" ht="15" customHeight="1" x14ac:dyDescent="0.2">
      <c r="A90" s="90"/>
      <c r="B90" s="197"/>
      <c r="C90" s="193"/>
      <c r="D90" s="194"/>
      <c r="E90" s="65"/>
      <c r="F90" s="65"/>
      <c r="G90" s="65"/>
      <c r="H90" s="208"/>
      <c r="I90" s="208"/>
      <c r="J90" s="208"/>
      <c r="K90" s="209"/>
      <c r="L90" s="42"/>
      <c r="M90" s="251">
        <v>5108</v>
      </c>
      <c r="N90" s="194" t="s">
        <v>623</v>
      </c>
      <c r="O90" s="65"/>
      <c r="P90" s="65"/>
      <c r="Q90" s="65"/>
      <c r="R90" s="65"/>
      <c r="S90" s="65"/>
      <c r="T90" s="208"/>
      <c r="U90" s="209"/>
      <c r="V90" s="42"/>
      <c r="W90" s="197"/>
      <c r="X90" s="193"/>
      <c r="Y90" s="193"/>
      <c r="Z90" s="194"/>
      <c r="AA90" s="194"/>
      <c r="AB90" s="194"/>
      <c r="AC90" s="194"/>
      <c r="AD90" s="194"/>
      <c r="AE90" s="194"/>
      <c r="AF90" s="194"/>
      <c r="AG90" s="194"/>
      <c r="AH90" s="209"/>
      <c r="AI90" s="242"/>
      <c r="AJ90" s="194"/>
      <c r="AK90" s="194"/>
      <c r="AL90" s="194"/>
      <c r="AM90" s="193"/>
      <c r="AN90" s="194"/>
      <c r="AO90" s="194"/>
      <c r="AP90" s="194"/>
      <c r="AQ90" s="196"/>
      <c r="AR90" s="26"/>
      <c r="AS90" s="26"/>
    </row>
    <row r="91" spans="1:45" s="12" customFormat="1" ht="15" customHeight="1" x14ac:dyDescent="0.2">
      <c r="A91" s="90"/>
      <c r="B91" s="197"/>
      <c r="C91" s="193"/>
      <c r="D91" s="194"/>
      <c r="E91" s="65"/>
      <c r="F91" s="65"/>
      <c r="G91" s="65"/>
      <c r="H91" s="208"/>
      <c r="I91" s="208"/>
      <c r="J91" s="208"/>
      <c r="K91" s="209"/>
      <c r="L91" s="42"/>
      <c r="M91" s="197">
        <v>5076</v>
      </c>
      <c r="N91" s="194" t="s">
        <v>627</v>
      </c>
      <c r="O91" s="65"/>
      <c r="P91" s="65"/>
      <c r="Q91" s="65"/>
      <c r="R91" s="65"/>
      <c r="S91" s="65"/>
      <c r="T91" s="208"/>
      <c r="U91" s="209"/>
      <c r="V91" s="42"/>
      <c r="W91" s="197"/>
      <c r="X91" s="193"/>
      <c r="Y91" s="193"/>
      <c r="Z91" s="194"/>
      <c r="AA91" s="194"/>
      <c r="AB91" s="194"/>
      <c r="AC91" s="194"/>
      <c r="AD91" s="194"/>
      <c r="AE91" s="194"/>
      <c r="AF91" s="194"/>
      <c r="AG91" s="194"/>
      <c r="AH91" s="209"/>
      <c r="AI91" s="242"/>
      <c r="AJ91" s="194"/>
      <c r="AK91" s="194"/>
      <c r="AL91" s="194"/>
      <c r="AM91" s="193"/>
      <c r="AN91" s="194"/>
      <c r="AO91" s="194"/>
      <c r="AP91" s="194"/>
      <c r="AQ91" s="196"/>
      <c r="AR91" s="26"/>
      <c r="AS91" s="26"/>
    </row>
    <row r="92" spans="1:45" s="12" customFormat="1" ht="15" customHeight="1" x14ac:dyDescent="0.2">
      <c r="A92" s="90"/>
      <c r="B92" s="197"/>
      <c r="C92" s="193"/>
      <c r="D92" s="194"/>
      <c r="E92" s="65"/>
      <c r="F92" s="65"/>
      <c r="G92" s="65"/>
      <c r="H92" s="208"/>
      <c r="I92" s="208"/>
      <c r="J92" s="208"/>
      <c r="K92" s="209"/>
      <c r="L92" s="42"/>
      <c r="M92" s="197">
        <v>5016</v>
      </c>
      <c r="N92" s="194" t="s">
        <v>626</v>
      </c>
      <c r="O92" s="65"/>
      <c r="P92" s="65"/>
      <c r="Q92" s="65"/>
      <c r="R92" s="65"/>
      <c r="S92" s="65"/>
      <c r="T92" s="208"/>
      <c r="U92" s="209"/>
      <c r="V92" s="42"/>
      <c r="W92" s="197"/>
      <c r="X92" s="193"/>
      <c r="Y92" s="193"/>
      <c r="Z92" s="194"/>
      <c r="AA92" s="194"/>
      <c r="AB92" s="194"/>
      <c r="AC92" s="194"/>
      <c r="AD92" s="194"/>
      <c r="AE92" s="194"/>
      <c r="AF92" s="194"/>
      <c r="AG92" s="194"/>
      <c r="AH92" s="209"/>
      <c r="AI92" s="242"/>
      <c r="AJ92" s="194"/>
      <c r="AK92" s="194"/>
      <c r="AL92" s="194"/>
      <c r="AM92" s="193"/>
      <c r="AN92" s="194"/>
      <c r="AO92" s="194"/>
      <c r="AP92" s="194"/>
      <c r="AQ92" s="196"/>
      <c r="AR92" s="26"/>
      <c r="AS92" s="26"/>
    </row>
    <row r="93" spans="1:45" s="12" customFormat="1" ht="15" customHeight="1" x14ac:dyDescent="0.2">
      <c r="A93" s="90"/>
      <c r="B93" s="197"/>
      <c r="C93" s="193"/>
      <c r="D93" s="194"/>
      <c r="E93" s="65"/>
      <c r="F93" s="65"/>
      <c r="G93" s="65"/>
      <c r="H93" s="208"/>
      <c r="I93" s="208"/>
      <c r="J93" s="208"/>
      <c r="K93" s="209"/>
      <c r="L93" s="42"/>
      <c r="M93" s="197">
        <v>5010</v>
      </c>
      <c r="N93" s="194" t="s">
        <v>624</v>
      </c>
      <c r="O93" s="65"/>
      <c r="P93" s="65"/>
      <c r="Q93" s="65"/>
      <c r="R93" s="65"/>
      <c r="S93" s="65"/>
      <c r="T93" s="208"/>
      <c r="U93" s="209"/>
      <c r="V93" s="42"/>
      <c r="W93" s="197"/>
      <c r="X93" s="193"/>
      <c r="Y93" s="193"/>
      <c r="Z93" s="194"/>
      <c r="AA93" s="194"/>
      <c r="AB93" s="194"/>
      <c r="AC93" s="194"/>
      <c r="AD93" s="194"/>
      <c r="AE93" s="194"/>
      <c r="AF93" s="194"/>
      <c r="AG93" s="194"/>
      <c r="AH93" s="209"/>
      <c r="AI93" s="242"/>
      <c r="AJ93" s="194"/>
      <c r="AK93" s="194"/>
      <c r="AL93" s="194"/>
      <c r="AM93" s="193"/>
      <c r="AN93" s="194"/>
      <c r="AO93" s="194"/>
      <c r="AP93" s="194"/>
      <c r="AQ93" s="196"/>
      <c r="AR93" s="26"/>
      <c r="AS93" s="26"/>
    </row>
    <row r="94" spans="1:45" ht="15" customHeight="1" x14ac:dyDescent="0.2">
      <c r="A94" s="2"/>
      <c r="B94" s="205"/>
      <c r="C94" s="200"/>
      <c r="D94" s="200"/>
      <c r="E94" s="200"/>
      <c r="F94" s="200"/>
      <c r="G94" s="200"/>
      <c r="H94" s="231"/>
      <c r="I94" s="231"/>
      <c r="J94" s="231"/>
      <c r="K94" s="232"/>
      <c r="L94" s="42"/>
      <c r="M94" s="205"/>
      <c r="N94" s="200"/>
      <c r="O94" s="200"/>
      <c r="P94" s="200"/>
      <c r="Q94" s="200"/>
      <c r="R94" s="200"/>
      <c r="S94" s="200"/>
      <c r="T94" s="200"/>
      <c r="U94" s="232"/>
      <c r="V94" s="42"/>
      <c r="W94" s="205"/>
      <c r="X94" s="200"/>
      <c r="Y94" s="200"/>
      <c r="Z94" s="200"/>
      <c r="AA94" s="200"/>
      <c r="AB94" s="200"/>
      <c r="AC94" s="200"/>
      <c r="AD94" s="200"/>
      <c r="AE94" s="200"/>
      <c r="AF94" s="231"/>
      <c r="AG94" s="231"/>
      <c r="AH94" s="239"/>
      <c r="AI94" s="200"/>
      <c r="AJ94" s="200"/>
      <c r="AK94" s="200"/>
      <c r="AL94" s="200"/>
      <c r="AM94" s="200"/>
      <c r="AN94" s="200"/>
      <c r="AO94" s="200"/>
      <c r="AP94" s="200"/>
      <c r="AQ94" s="201"/>
      <c r="AR94" s="26"/>
      <c r="AS94" s="26"/>
    </row>
    <row r="95" spans="1:45" ht="15" customHeight="1" x14ac:dyDescent="0.2">
      <c r="A95" s="2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236"/>
      <c r="AG95" s="237"/>
      <c r="AH95" s="236"/>
      <c r="AI95" s="39"/>
      <c r="AJ95" s="39"/>
      <c r="AK95" s="39"/>
      <c r="AL95" s="39"/>
      <c r="AM95" s="39"/>
      <c r="AN95" s="39"/>
      <c r="AO95" s="39"/>
      <c r="AP95" s="39"/>
      <c r="AQ95" s="39"/>
      <c r="AR95" s="26"/>
      <c r="AS95" s="26"/>
    </row>
    <row r="96" spans="1:45" ht="15" customHeight="1" x14ac:dyDescent="0.2">
      <c r="A96" s="2"/>
      <c r="B96" s="206" t="s">
        <v>483</v>
      </c>
      <c r="C96" s="121"/>
      <c r="D96" s="121"/>
      <c r="E96" s="121"/>
      <c r="F96" s="121" t="s">
        <v>481</v>
      </c>
      <c r="G96" s="121" t="s">
        <v>2</v>
      </c>
      <c r="H96" s="121" t="s">
        <v>4</v>
      </c>
      <c r="I96" s="121" t="s">
        <v>5</v>
      </c>
      <c r="J96" s="121" t="s">
        <v>355</v>
      </c>
      <c r="K96" s="207" t="s">
        <v>14</v>
      </c>
      <c r="L96" s="39"/>
      <c r="M96" s="210" t="s">
        <v>484</v>
      </c>
      <c r="N96" s="122"/>
      <c r="O96" s="122"/>
      <c r="P96" s="121" t="s">
        <v>2</v>
      </c>
      <c r="Q96" s="121" t="s">
        <v>4</v>
      </c>
      <c r="R96" s="121" t="s">
        <v>5</v>
      </c>
      <c r="S96" s="121" t="s">
        <v>355</v>
      </c>
      <c r="T96" s="122"/>
      <c r="U96" s="207" t="s">
        <v>14</v>
      </c>
      <c r="V96" s="39"/>
      <c r="W96" s="210" t="s">
        <v>599</v>
      </c>
      <c r="X96" s="122"/>
      <c r="Y96" s="122"/>
      <c r="Z96" s="122"/>
      <c r="AA96" s="122"/>
      <c r="AB96" s="122"/>
      <c r="AC96" s="122"/>
      <c r="AD96" s="122"/>
      <c r="AE96" s="122"/>
      <c r="AF96" s="238"/>
      <c r="AG96" s="238"/>
      <c r="AH96" s="240"/>
      <c r="AI96" s="132" t="s">
        <v>600</v>
      </c>
      <c r="AJ96" s="96"/>
      <c r="AK96" s="96"/>
      <c r="AL96" s="247" t="s">
        <v>2</v>
      </c>
      <c r="AM96" s="247" t="s">
        <v>4</v>
      </c>
      <c r="AN96" s="247" t="s">
        <v>5</v>
      </c>
      <c r="AO96" s="122"/>
      <c r="AP96" s="121" t="s">
        <v>611</v>
      </c>
      <c r="AQ96" s="99"/>
      <c r="AR96" s="26"/>
      <c r="AS96" s="26"/>
    </row>
    <row r="97" spans="1:45" ht="15" customHeight="1" x14ac:dyDescent="0.2">
      <c r="A97" s="2"/>
      <c r="B97" s="192">
        <v>1993</v>
      </c>
      <c r="C97" s="65" t="s">
        <v>31</v>
      </c>
      <c r="D97" s="194" t="s">
        <v>32</v>
      </c>
      <c r="E97" s="65"/>
      <c r="F97" s="65">
        <v>17</v>
      </c>
      <c r="G97" s="65"/>
      <c r="H97" s="208"/>
      <c r="I97" s="208"/>
      <c r="J97" s="208"/>
      <c r="K97" s="209"/>
      <c r="L97" s="42"/>
      <c r="M97" s="197" t="s">
        <v>404</v>
      </c>
      <c r="N97" s="65"/>
      <c r="O97" s="65">
        <v>20</v>
      </c>
      <c r="P97" s="212"/>
      <c r="Q97" s="212"/>
      <c r="R97" s="212"/>
      <c r="S97" s="212"/>
      <c r="T97" s="213"/>
      <c r="U97" s="209"/>
      <c r="V97" s="42"/>
      <c r="W97" s="197" t="s">
        <v>358</v>
      </c>
      <c r="X97" s="193"/>
      <c r="Y97" s="193"/>
      <c r="Z97" s="194"/>
      <c r="AA97" s="194"/>
      <c r="AB97" s="194"/>
      <c r="AC97" s="194"/>
      <c r="AD97" s="194"/>
      <c r="AE97" s="194"/>
      <c r="AF97" s="235"/>
      <c r="AG97" s="213"/>
      <c r="AH97" s="209"/>
      <c r="AI97" s="194" t="s">
        <v>604</v>
      </c>
      <c r="AJ97" s="194"/>
      <c r="AK97" s="194"/>
      <c r="AL97" s="220">
        <v>127</v>
      </c>
      <c r="AM97" s="220">
        <v>118</v>
      </c>
      <c r="AN97" s="220">
        <v>107</v>
      </c>
      <c r="AO97" s="194"/>
      <c r="AP97" s="249">
        <f>PRODUCT(AL97/AL109)</f>
        <v>0.50800000000000001</v>
      </c>
      <c r="AQ97" s="196"/>
      <c r="AR97" s="26"/>
      <c r="AS97" s="26"/>
    </row>
    <row r="98" spans="1:45" ht="15" customHeight="1" x14ac:dyDescent="0.2">
      <c r="A98" s="2"/>
      <c r="B98" s="192">
        <v>1994</v>
      </c>
      <c r="C98" s="65" t="s">
        <v>33</v>
      </c>
      <c r="D98" s="194" t="s">
        <v>32</v>
      </c>
      <c r="E98" s="65"/>
      <c r="F98" s="65">
        <v>18</v>
      </c>
      <c r="G98" s="65"/>
      <c r="H98" s="208"/>
      <c r="I98" s="65"/>
      <c r="J98" s="65"/>
      <c r="K98" s="195"/>
      <c r="L98" s="42"/>
      <c r="M98" s="197" t="s">
        <v>405</v>
      </c>
      <c r="N98" s="65"/>
      <c r="O98" s="65">
        <v>20</v>
      </c>
      <c r="P98" s="212"/>
      <c r="Q98" s="212"/>
      <c r="R98" s="212"/>
      <c r="S98" s="212"/>
      <c r="T98" s="213"/>
      <c r="U98" s="209"/>
      <c r="V98" s="42"/>
      <c r="W98" s="227" t="s">
        <v>396</v>
      </c>
      <c r="X98" s="193"/>
      <c r="Y98" s="193" t="s">
        <v>485</v>
      </c>
      <c r="Z98" s="194"/>
      <c r="AA98" s="194"/>
      <c r="AB98" s="194"/>
      <c r="AC98" s="194"/>
      <c r="AD98" s="194"/>
      <c r="AE98" s="194"/>
      <c r="AF98" s="235"/>
      <c r="AG98" s="194" t="s">
        <v>486</v>
      </c>
      <c r="AH98" s="209"/>
      <c r="AI98" s="194" t="s">
        <v>601</v>
      </c>
      <c r="AJ98" s="194"/>
      <c r="AK98" s="194"/>
      <c r="AL98" s="220"/>
      <c r="AM98" s="248">
        <f>PRODUCT(AM97/AL97)</f>
        <v>0.92913385826771655</v>
      </c>
      <c r="AN98" s="248">
        <f>PRODUCT(AN97/AL97)</f>
        <v>0.84251968503937003</v>
      </c>
      <c r="AO98" s="194"/>
      <c r="AP98" s="194"/>
      <c r="AQ98" s="196"/>
      <c r="AR98" s="26"/>
      <c r="AS98" s="26"/>
    </row>
    <row r="99" spans="1:45" ht="15" customHeight="1" x14ac:dyDescent="0.2">
      <c r="A99" s="2"/>
      <c r="B99" s="192">
        <v>1995</v>
      </c>
      <c r="C99" s="65" t="s">
        <v>33</v>
      </c>
      <c r="D99" s="194" t="s">
        <v>32</v>
      </c>
      <c r="E99" s="65"/>
      <c r="F99" s="65">
        <v>19</v>
      </c>
      <c r="G99" s="65">
        <v>5</v>
      </c>
      <c r="H99" s="208">
        <v>0.4</v>
      </c>
      <c r="I99" s="208">
        <v>0.6</v>
      </c>
      <c r="J99" s="208">
        <v>1</v>
      </c>
      <c r="K99" s="209">
        <v>2</v>
      </c>
      <c r="L99" s="42"/>
      <c r="M99" s="197" t="s">
        <v>406</v>
      </c>
      <c r="N99" s="65"/>
      <c r="O99" s="65">
        <v>21</v>
      </c>
      <c r="P99" s="65" t="s">
        <v>454</v>
      </c>
      <c r="Q99" s="65" t="s">
        <v>465</v>
      </c>
      <c r="R99" s="65" t="s">
        <v>469</v>
      </c>
      <c r="S99" s="65" t="s">
        <v>470</v>
      </c>
      <c r="T99" s="213"/>
      <c r="U99" s="195" t="s">
        <v>475</v>
      </c>
      <c r="V99" s="42"/>
      <c r="W99" s="227" t="s">
        <v>397</v>
      </c>
      <c r="X99" s="193"/>
      <c r="Y99" s="193" t="s">
        <v>487</v>
      </c>
      <c r="Z99" s="194"/>
      <c r="AA99" s="194"/>
      <c r="AB99" s="194"/>
      <c r="AC99" s="194"/>
      <c r="AD99" s="194"/>
      <c r="AE99" s="194"/>
      <c r="AF99" s="235"/>
      <c r="AG99" s="194" t="s">
        <v>488</v>
      </c>
      <c r="AH99" s="209"/>
      <c r="AI99" s="194"/>
      <c r="AJ99" s="194"/>
      <c r="AK99" s="194"/>
      <c r="AL99" s="220"/>
      <c r="AM99" s="220"/>
      <c r="AN99" s="220"/>
      <c r="AO99" s="194"/>
      <c r="AP99" s="194"/>
      <c r="AQ99" s="196"/>
      <c r="AR99" s="26"/>
      <c r="AS99" s="26"/>
    </row>
    <row r="100" spans="1:45" ht="15" customHeight="1" x14ac:dyDescent="0.2">
      <c r="A100" s="2"/>
      <c r="B100" s="192">
        <v>1996</v>
      </c>
      <c r="C100" s="65" t="s">
        <v>34</v>
      </c>
      <c r="D100" s="194" t="s">
        <v>35</v>
      </c>
      <c r="E100" s="65"/>
      <c r="F100" s="65">
        <v>20</v>
      </c>
      <c r="G100" s="65">
        <v>4</v>
      </c>
      <c r="H100" s="208">
        <v>0.5</v>
      </c>
      <c r="I100" s="208">
        <v>0</v>
      </c>
      <c r="J100" s="208">
        <v>0.5</v>
      </c>
      <c r="K100" s="209">
        <v>4.25</v>
      </c>
      <c r="L100" s="42"/>
      <c r="M100" s="197" t="s">
        <v>407</v>
      </c>
      <c r="N100" s="65"/>
      <c r="O100" s="65"/>
      <c r="P100" s="65" t="s">
        <v>460</v>
      </c>
      <c r="Q100" s="65" t="s">
        <v>464</v>
      </c>
      <c r="R100" s="65" t="s">
        <v>466</v>
      </c>
      <c r="S100" s="65" t="s">
        <v>471</v>
      </c>
      <c r="T100" s="213"/>
      <c r="U100" s="195" t="s">
        <v>476</v>
      </c>
      <c r="V100" s="42"/>
      <c r="W100" s="192"/>
      <c r="X100" s="193"/>
      <c r="Y100" s="193"/>
      <c r="Z100" s="194"/>
      <c r="AA100" s="194"/>
      <c r="AB100" s="194"/>
      <c r="AC100" s="194"/>
      <c r="AD100" s="194"/>
      <c r="AE100" s="194"/>
      <c r="AF100" s="235"/>
      <c r="AG100" s="213"/>
      <c r="AH100" s="209"/>
      <c r="AI100" s="194" t="s">
        <v>602</v>
      </c>
      <c r="AJ100" s="194"/>
      <c r="AK100" s="194"/>
      <c r="AL100" s="220">
        <v>72</v>
      </c>
      <c r="AM100" s="220">
        <v>66</v>
      </c>
      <c r="AN100" s="220">
        <v>40</v>
      </c>
      <c r="AO100" s="194"/>
      <c r="AP100" s="249">
        <f>PRODUCT(AL100/AL109)</f>
        <v>0.28799999999999998</v>
      </c>
      <c r="AQ100" s="196"/>
      <c r="AR100" s="26"/>
      <c r="AS100" s="26"/>
    </row>
    <row r="101" spans="1:45" ht="15" customHeight="1" x14ac:dyDescent="0.2">
      <c r="A101" s="2"/>
      <c r="B101" s="192">
        <v>1997</v>
      </c>
      <c r="C101" s="65" t="s">
        <v>36</v>
      </c>
      <c r="D101" s="194" t="s">
        <v>32</v>
      </c>
      <c r="E101" s="65"/>
      <c r="F101" s="65">
        <v>21</v>
      </c>
      <c r="G101" s="65">
        <v>9</v>
      </c>
      <c r="H101" s="208">
        <v>0.88888888888888884</v>
      </c>
      <c r="I101" s="208">
        <v>0.22222222222222221</v>
      </c>
      <c r="J101" s="208">
        <v>1.1111111111111112</v>
      </c>
      <c r="K101" s="209">
        <v>3.6666666666666665</v>
      </c>
      <c r="L101" s="42"/>
      <c r="M101" s="197" t="s">
        <v>408</v>
      </c>
      <c r="N101" s="65"/>
      <c r="O101" s="65"/>
      <c r="P101" s="65" t="s">
        <v>459</v>
      </c>
      <c r="Q101" s="65" t="s">
        <v>463</v>
      </c>
      <c r="R101" s="65" t="s">
        <v>464</v>
      </c>
      <c r="S101" s="65" t="s">
        <v>472</v>
      </c>
      <c r="T101" s="213"/>
      <c r="U101" s="195" t="s">
        <v>477</v>
      </c>
      <c r="V101" s="42"/>
      <c r="W101" s="227" t="s">
        <v>403</v>
      </c>
      <c r="X101" s="193"/>
      <c r="Y101" s="193"/>
      <c r="Z101" s="194"/>
      <c r="AA101" s="194"/>
      <c r="AB101" s="194"/>
      <c r="AC101" s="194"/>
      <c r="AD101" s="194"/>
      <c r="AE101" s="194"/>
      <c r="AF101" s="235"/>
      <c r="AG101" s="213"/>
      <c r="AH101" s="209"/>
      <c r="AI101" s="194" t="s">
        <v>601</v>
      </c>
      <c r="AJ101" s="194"/>
      <c r="AK101" s="194"/>
      <c r="AL101" s="220"/>
      <c r="AM101" s="248">
        <f>PRODUCT(AM100/AL100)</f>
        <v>0.91666666666666663</v>
      </c>
      <c r="AN101" s="248">
        <f>PRODUCT(AN100/AL100)</f>
        <v>0.55555555555555558</v>
      </c>
      <c r="AO101" s="194"/>
      <c r="AP101" s="194"/>
      <c r="AQ101" s="196"/>
      <c r="AR101" s="26"/>
      <c r="AS101" s="26"/>
    </row>
    <row r="102" spans="1:45" ht="15" customHeight="1" x14ac:dyDescent="0.2">
      <c r="A102" s="2"/>
      <c r="B102" s="192">
        <v>1998</v>
      </c>
      <c r="C102" s="65" t="s">
        <v>37</v>
      </c>
      <c r="D102" s="194" t="s">
        <v>32</v>
      </c>
      <c r="E102" s="65"/>
      <c r="F102" s="65">
        <v>22</v>
      </c>
      <c r="G102" s="65">
        <v>9</v>
      </c>
      <c r="H102" s="208">
        <v>0.77777777777777779</v>
      </c>
      <c r="I102" s="208">
        <v>0.44444444444444442</v>
      </c>
      <c r="J102" s="208">
        <v>1.2222222222222223</v>
      </c>
      <c r="K102" s="209">
        <v>3.7777777777777777</v>
      </c>
      <c r="L102" s="42"/>
      <c r="M102" s="197" t="s">
        <v>409</v>
      </c>
      <c r="N102" s="65"/>
      <c r="O102" s="65"/>
      <c r="P102" s="65" t="s">
        <v>458</v>
      </c>
      <c r="Q102" s="208" t="s">
        <v>462</v>
      </c>
      <c r="R102" s="65" t="s">
        <v>467</v>
      </c>
      <c r="S102" s="65" t="s">
        <v>473</v>
      </c>
      <c r="T102" s="213"/>
      <c r="U102" s="195" t="s">
        <v>473</v>
      </c>
      <c r="V102" s="42"/>
      <c r="W102" s="227" t="s">
        <v>396</v>
      </c>
      <c r="X102" s="193"/>
      <c r="Y102" s="193" t="s">
        <v>451</v>
      </c>
      <c r="Z102" s="194"/>
      <c r="AA102" s="194"/>
      <c r="AB102" s="194"/>
      <c r="AC102" s="194"/>
      <c r="AD102" s="194"/>
      <c r="AE102" s="194"/>
      <c r="AF102" s="194"/>
      <c r="AG102" s="193" t="s">
        <v>436</v>
      </c>
      <c r="AH102" s="209">
        <v>0.90090090090090091</v>
      </c>
      <c r="AI102" s="194"/>
      <c r="AJ102" s="194"/>
      <c r="AK102" s="194"/>
      <c r="AL102" s="220"/>
      <c r="AM102" s="220"/>
      <c r="AN102" s="220"/>
      <c r="AO102" s="194"/>
      <c r="AP102" s="194"/>
      <c r="AQ102" s="196"/>
      <c r="AR102" s="26"/>
      <c r="AS102" s="26"/>
    </row>
    <row r="103" spans="1:45" ht="15" customHeight="1" x14ac:dyDescent="0.2">
      <c r="A103" s="2"/>
      <c r="B103" s="192">
        <v>1999</v>
      </c>
      <c r="C103" s="65" t="s">
        <v>38</v>
      </c>
      <c r="D103" s="194" t="s">
        <v>32</v>
      </c>
      <c r="E103" s="65"/>
      <c r="F103" s="65">
        <v>23</v>
      </c>
      <c r="G103" s="65">
        <v>9</v>
      </c>
      <c r="H103" s="208">
        <v>1</v>
      </c>
      <c r="I103" s="208">
        <v>1.2222222222222223</v>
      </c>
      <c r="J103" s="208">
        <v>2.2222222222222223</v>
      </c>
      <c r="K103" s="209">
        <v>4.4444444444444446</v>
      </c>
      <c r="L103" s="42"/>
      <c r="M103" s="197" t="s">
        <v>410</v>
      </c>
      <c r="N103" s="65"/>
      <c r="O103" s="65"/>
      <c r="P103" s="65" t="s">
        <v>457</v>
      </c>
      <c r="Q103" s="208" t="s">
        <v>461</v>
      </c>
      <c r="R103" s="65" t="s">
        <v>457</v>
      </c>
      <c r="S103" s="65" t="s">
        <v>474</v>
      </c>
      <c r="T103" s="213"/>
      <c r="U103" s="195" t="s">
        <v>478</v>
      </c>
      <c r="V103" s="42"/>
      <c r="W103" s="227" t="s">
        <v>397</v>
      </c>
      <c r="X103" s="193"/>
      <c r="Y103" s="193" t="s">
        <v>452</v>
      </c>
      <c r="Z103" s="194"/>
      <c r="AA103" s="194"/>
      <c r="AB103" s="194"/>
      <c r="AC103" s="194"/>
      <c r="AD103" s="194"/>
      <c r="AE103" s="194"/>
      <c r="AF103" s="194"/>
      <c r="AG103" s="193" t="s">
        <v>435</v>
      </c>
      <c r="AH103" s="209">
        <v>0.91324200913242004</v>
      </c>
      <c r="AI103" s="194" t="s">
        <v>605</v>
      </c>
      <c r="AJ103" s="194"/>
      <c r="AK103" s="194"/>
      <c r="AL103" s="220">
        <v>47</v>
      </c>
      <c r="AM103" s="220">
        <v>29</v>
      </c>
      <c r="AN103" s="220">
        <v>25</v>
      </c>
      <c r="AO103" s="194"/>
      <c r="AP103" s="249">
        <f>PRODUCT(AL103/AL109)</f>
        <v>0.188</v>
      </c>
      <c r="AQ103" s="196"/>
      <c r="AR103" s="26"/>
      <c r="AS103" s="26"/>
    </row>
    <row r="104" spans="1:45" ht="15" customHeight="1" x14ac:dyDescent="0.2">
      <c r="A104" s="2"/>
      <c r="B104" s="192">
        <v>2000</v>
      </c>
      <c r="C104" s="65" t="s">
        <v>36</v>
      </c>
      <c r="D104" s="194" t="s">
        <v>39</v>
      </c>
      <c r="E104" s="65"/>
      <c r="F104" s="65">
        <v>24</v>
      </c>
      <c r="G104" s="65">
        <v>12</v>
      </c>
      <c r="H104" s="208">
        <v>0.66666666666666663</v>
      </c>
      <c r="I104" s="208">
        <v>0.75</v>
      </c>
      <c r="J104" s="208">
        <v>1.4166666666666667</v>
      </c>
      <c r="K104" s="209">
        <v>4.75</v>
      </c>
      <c r="L104" s="42"/>
      <c r="M104" s="197" t="s">
        <v>411</v>
      </c>
      <c r="N104" s="65"/>
      <c r="O104" s="65"/>
      <c r="P104" s="65" t="s">
        <v>456</v>
      </c>
      <c r="Q104" s="208" t="s">
        <v>310</v>
      </c>
      <c r="R104" s="65" t="s">
        <v>468</v>
      </c>
      <c r="S104" s="65" t="s">
        <v>455</v>
      </c>
      <c r="T104" s="213"/>
      <c r="U104" s="195" t="s">
        <v>479</v>
      </c>
      <c r="V104" s="42"/>
      <c r="W104" s="192"/>
      <c r="X104" s="193"/>
      <c r="Y104" s="193"/>
      <c r="Z104" s="194"/>
      <c r="AA104" s="194"/>
      <c r="AB104" s="194"/>
      <c r="AC104" s="194"/>
      <c r="AD104" s="194"/>
      <c r="AE104" s="194"/>
      <c r="AF104" s="194"/>
      <c r="AG104" s="193"/>
      <c r="AH104" s="209"/>
      <c r="AI104" s="194" t="s">
        <v>601</v>
      </c>
      <c r="AJ104" s="194"/>
      <c r="AK104" s="194"/>
      <c r="AL104" s="220"/>
      <c r="AM104" s="248">
        <f>PRODUCT(AM103/AL103)</f>
        <v>0.61702127659574468</v>
      </c>
      <c r="AN104" s="248">
        <f>PRODUCT(AN103/AL103)</f>
        <v>0.53191489361702127</v>
      </c>
      <c r="AO104" s="194"/>
      <c r="AP104" s="194"/>
      <c r="AQ104" s="196"/>
      <c r="AR104" s="26"/>
      <c r="AS104" s="26"/>
    </row>
    <row r="105" spans="1:45" ht="15" customHeight="1" x14ac:dyDescent="0.2">
      <c r="A105" s="2"/>
      <c r="B105" s="192">
        <v>2001</v>
      </c>
      <c r="C105" s="65" t="s">
        <v>38</v>
      </c>
      <c r="D105" s="194" t="s">
        <v>39</v>
      </c>
      <c r="E105" s="65"/>
      <c r="F105" s="65">
        <v>25</v>
      </c>
      <c r="G105" s="198">
        <v>9</v>
      </c>
      <c r="H105" s="208">
        <v>1.2222222222222223</v>
      </c>
      <c r="I105" s="208">
        <v>1.6666666666666667</v>
      </c>
      <c r="J105" s="243">
        <v>2.8888888888888888</v>
      </c>
      <c r="K105" s="209">
        <v>4.4444444444444446</v>
      </c>
      <c r="L105" s="42"/>
      <c r="M105" s="197" t="s">
        <v>357</v>
      </c>
      <c r="N105" s="65"/>
      <c r="O105" s="65"/>
      <c r="P105" s="65" t="s">
        <v>455</v>
      </c>
      <c r="Q105" s="208" t="s">
        <v>301</v>
      </c>
      <c r="R105" s="65" t="s">
        <v>304</v>
      </c>
      <c r="S105" s="65" t="s">
        <v>307</v>
      </c>
      <c r="T105" s="213"/>
      <c r="U105" s="195" t="s">
        <v>480</v>
      </c>
      <c r="V105" s="42"/>
      <c r="W105" s="227" t="s">
        <v>369</v>
      </c>
      <c r="X105" s="193"/>
      <c r="Y105" s="193"/>
      <c r="Z105" s="194"/>
      <c r="AA105" s="194"/>
      <c r="AB105" s="194"/>
      <c r="AC105" s="194"/>
      <c r="AD105" s="194"/>
      <c r="AE105" s="194"/>
      <c r="AF105" s="194"/>
      <c r="AG105" s="193"/>
      <c r="AH105" s="209"/>
      <c r="AI105" s="194"/>
      <c r="AJ105" s="194"/>
      <c r="AK105" s="194"/>
      <c r="AL105" s="194"/>
      <c r="AM105" s="194"/>
      <c r="AN105" s="194"/>
      <c r="AO105" s="194"/>
      <c r="AP105" s="194"/>
      <c r="AQ105" s="196"/>
      <c r="AR105" s="26"/>
      <c r="AS105" s="26"/>
    </row>
    <row r="106" spans="1:45" ht="15" customHeight="1" x14ac:dyDescent="0.2">
      <c r="A106" s="2"/>
      <c r="B106" s="192">
        <v>2002</v>
      </c>
      <c r="C106" s="65" t="s">
        <v>38</v>
      </c>
      <c r="D106" s="194" t="s">
        <v>39</v>
      </c>
      <c r="E106" s="65"/>
      <c r="F106" s="65">
        <v>26</v>
      </c>
      <c r="G106" s="65">
        <v>10</v>
      </c>
      <c r="H106" s="208">
        <v>0.9</v>
      </c>
      <c r="I106" s="243">
        <v>1.8</v>
      </c>
      <c r="J106" s="208">
        <v>2.7</v>
      </c>
      <c r="K106" s="209">
        <v>4.9000000000000004</v>
      </c>
      <c r="L106" s="42"/>
      <c r="M106" s="197" t="s">
        <v>360</v>
      </c>
      <c r="N106" s="65"/>
      <c r="O106" s="65"/>
      <c r="P106" s="65" t="s">
        <v>309</v>
      </c>
      <c r="Q106" s="208" t="s">
        <v>305</v>
      </c>
      <c r="R106" s="65" t="s">
        <v>308</v>
      </c>
      <c r="S106" s="65" t="s">
        <v>31</v>
      </c>
      <c r="T106" s="213"/>
      <c r="U106" s="195" t="s">
        <v>301</v>
      </c>
      <c r="V106" s="42"/>
      <c r="W106" s="227" t="s">
        <v>396</v>
      </c>
      <c r="X106" s="193"/>
      <c r="Y106" s="193" t="s">
        <v>453</v>
      </c>
      <c r="Z106" s="194"/>
      <c r="AA106" s="194"/>
      <c r="AB106" s="194"/>
      <c r="AC106" s="194"/>
      <c r="AD106" s="194"/>
      <c r="AE106" s="194"/>
      <c r="AF106" s="194"/>
      <c r="AG106" s="193" t="s">
        <v>435</v>
      </c>
      <c r="AH106" s="209">
        <v>0.45662100456621002</v>
      </c>
      <c r="AI106" s="194" t="s">
        <v>603</v>
      </c>
      <c r="AJ106" s="194"/>
      <c r="AK106" s="194"/>
      <c r="AL106" s="194">
        <v>4</v>
      </c>
      <c r="AM106" s="194">
        <v>2</v>
      </c>
      <c r="AN106" s="194">
        <v>0</v>
      </c>
      <c r="AO106" s="194"/>
      <c r="AP106" s="249">
        <f>PRODUCT(AL106/AL109)</f>
        <v>1.6E-2</v>
      </c>
      <c r="AQ106" s="196"/>
      <c r="AR106" s="26"/>
      <c r="AS106" s="26"/>
    </row>
    <row r="107" spans="1:45" ht="15" customHeight="1" x14ac:dyDescent="0.2">
      <c r="A107" s="2"/>
      <c r="B107" s="192">
        <v>2003</v>
      </c>
      <c r="C107" s="65" t="s">
        <v>38</v>
      </c>
      <c r="D107" s="194" t="s">
        <v>39</v>
      </c>
      <c r="E107" s="65"/>
      <c r="F107" s="65">
        <v>27</v>
      </c>
      <c r="G107" s="198">
        <v>11</v>
      </c>
      <c r="H107" s="208">
        <v>0.63636363636363635</v>
      </c>
      <c r="I107" s="208">
        <v>0.90909090909090906</v>
      </c>
      <c r="J107" s="208">
        <v>1.5454545454545454</v>
      </c>
      <c r="K107" s="209">
        <v>5.1818181818181817</v>
      </c>
      <c r="L107" s="42"/>
      <c r="M107" s="197" t="s">
        <v>362</v>
      </c>
      <c r="N107" s="65"/>
      <c r="O107" s="65"/>
      <c r="P107" s="65" t="s">
        <v>312</v>
      </c>
      <c r="Q107" s="208" t="s">
        <v>306</v>
      </c>
      <c r="R107" s="65" t="s">
        <v>308</v>
      </c>
      <c r="S107" s="65" t="s">
        <v>56</v>
      </c>
      <c r="T107" s="213"/>
      <c r="U107" s="195" t="s">
        <v>307</v>
      </c>
      <c r="V107" s="42"/>
      <c r="W107" s="234"/>
      <c r="X107" s="212"/>
      <c r="Y107" s="212"/>
      <c r="Z107" s="212"/>
      <c r="AA107" s="212"/>
      <c r="AB107" s="212"/>
      <c r="AC107" s="212"/>
      <c r="AD107" s="212"/>
      <c r="AE107" s="212"/>
      <c r="AF107" s="213"/>
      <c r="AG107" s="213"/>
      <c r="AH107" s="214"/>
      <c r="AI107" s="194" t="s">
        <v>601</v>
      </c>
      <c r="AJ107" s="194"/>
      <c r="AK107" s="194"/>
      <c r="AL107" s="194"/>
      <c r="AM107" s="248">
        <f>PRODUCT(AM106/AL106)</f>
        <v>0.5</v>
      </c>
      <c r="AN107" s="248">
        <f>PRODUCT(AN106/AL106)</f>
        <v>0</v>
      </c>
      <c r="AO107" s="194"/>
      <c r="AP107" s="194"/>
      <c r="AQ107" s="196"/>
      <c r="AR107" s="26"/>
      <c r="AS107" s="26"/>
    </row>
    <row r="108" spans="1:45" ht="15" customHeight="1" x14ac:dyDescent="0.2">
      <c r="A108" s="2"/>
      <c r="B108" s="192">
        <v>2004</v>
      </c>
      <c r="C108" s="65" t="s">
        <v>36</v>
      </c>
      <c r="D108" s="194" t="s">
        <v>32</v>
      </c>
      <c r="E108" s="65"/>
      <c r="F108" s="65">
        <v>28</v>
      </c>
      <c r="G108" s="65">
        <v>14</v>
      </c>
      <c r="H108" s="208">
        <v>1.4285714285714286</v>
      </c>
      <c r="I108" s="208">
        <v>0.5714285714285714</v>
      </c>
      <c r="J108" s="208">
        <v>2</v>
      </c>
      <c r="K108" s="209">
        <v>5.0714285714285712</v>
      </c>
      <c r="L108" s="42"/>
      <c r="M108" s="197" t="s">
        <v>364</v>
      </c>
      <c r="N108" s="65"/>
      <c r="O108" s="65"/>
      <c r="P108" s="65" t="s">
        <v>33</v>
      </c>
      <c r="Q108" s="208" t="s">
        <v>57</v>
      </c>
      <c r="R108" s="65" t="s">
        <v>31</v>
      </c>
      <c r="S108" s="65" t="s">
        <v>57</v>
      </c>
      <c r="T108" s="213"/>
      <c r="U108" s="195" t="s">
        <v>312</v>
      </c>
      <c r="V108" s="42"/>
      <c r="W108" s="234" t="s">
        <v>489</v>
      </c>
      <c r="X108" s="212"/>
      <c r="Y108" s="212"/>
      <c r="Z108" s="212"/>
      <c r="AA108" s="212"/>
      <c r="AB108" s="212"/>
      <c r="AC108" s="212"/>
      <c r="AD108" s="212"/>
      <c r="AE108" s="212"/>
      <c r="AF108" s="213"/>
      <c r="AG108" s="213"/>
      <c r="AH108" s="214"/>
      <c r="AI108" s="242"/>
      <c r="AJ108" s="194"/>
      <c r="AK108" s="194"/>
      <c r="AL108" s="194"/>
      <c r="AM108" s="193"/>
      <c r="AN108" s="194"/>
      <c r="AO108" s="194"/>
      <c r="AP108" s="194"/>
      <c r="AQ108" s="196"/>
      <c r="AR108" s="26"/>
      <c r="AS108" s="26"/>
    </row>
    <row r="109" spans="1:45" ht="15" customHeight="1" x14ac:dyDescent="0.2">
      <c r="A109" s="2"/>
      <c r="B109" s="192">
        <v>2005</v>
      </c>
      <c r="C109" s="65" t="s">
        <v>38</v>
      </c>
      <c r="D109" s="194" t="s">
        <v>32</v>
      </c>
      <c r="E109" s="65"/>
      <c r="F109" s="65">
        <v>29</v>
      </c>
      <c r="G109" s="65">
        <v>15</v>
      </c>
      <c r="H109" s="208">
        <v>0.8</v>
      </c>
      <c r="I109" s="208">
        <v>0.66666666666666663</v>
      </c>
      <c r="J109" s="208">
        <v>1.4666666666666666</v>
      </c>
      <c r="K109" s="209">
        <v>4.4000000000000004</v>
      </c>
      <c r="L109" s="42"/>
      <c r="M109" s="197" t="s">
        <v>366</v>
      </c>
      <c r="N109" s="65"/>
      <c r="O109" s="65"/>
      <c r="P109" s="65" t="s">
        <v>36</v>
      </c>
      <c r="Q109" s="208" t="s">
        <v>41</v>
      </c>
      <c r="R109" s="65" t="s">
        <v>56</v>
      </c>
      <c r="S109" s="65" t="s">
        <v>34</v>
      </c>
      <c r="T109" s="213"/>
      <c r="U109" s="195" t="s">
        <v>41</v>
      </c>
      <c r="V109" s="42"/>
      <c r="W109" s="227" t="s">
        <v>396</v>
      </c>
      <c r="X109" s="212"/>
      <c r="Y109" s="212" t="s">
        <v>491</v>
      </c>
      <c r="Z109" s="212"/>
      <c r="AA109" s="212"/>
      <c r="AB109" s="212"/>
      <c r="AC109" s="212"/>
      <c r="AD109" s="212"/>
      <c r="AE109" s="212"/>
      <c r="AF109" s="212"/>
      <c r="AG109" s="193" t="s">
        <v>494</v>
      </c>
      <c r="AH109" s="209">
        <v>1.639344262295082</v>
      </c>
      <c r="AI109" s="194" t="s">
        <v>6</v>
      </c>
      <c r="AJ109" s="194"/>
      <c r="AK109" s="194"/>
      <c r="AL109" s="194">
        <f>PRODUCT(AL97+AL100+AL103+AL106)</f>
        <v>250</v>
      </c>
      <c r="AM109" s="194">
        <f>PRODUCT(AM97+AM100+AM103+AM106)</f>
        <v>215</v>
      </c>
      <c r="AN109" s="194">
        <f>PRODUCT(AN97+AN100+AN103+AN106)</f>
        <v>172</v>
      </c>
      <c r="AO109" s="194"/>
      <c r="AP109" s="194"/>
      <c r="AQ109" s="196"/>
      <c r="AR109" s="26"/>
      <c r="AS109" s="26"/>
    </row>
    <row r="110" spans="1:45" ht="15" customHeight="1" x14ac:dyDescent="0.2">
      <c r="A110" s="2"/>
      <c r="B110" s="192">
        <v>2006</v>
      </c>
      <c r="C110" s="65" t="s">
        <v>40</v>
      </c>
      <c r="D110" s="194" t="s">
        <v>32</v>
      </c>
      <c r="E110" s="65"/>
      <c r="F110" s="65">
        <v>30</v>
      </c>
      <c r="G110" s="65">
        <v>11</v>
      </c>
      <c r="H110" s="208">
        <v>0.72727272727272729</v>
      </c>
      <c r="I110" s="208">
        <v>0.18181818181818182</v>
      </c>
      <c r="J110" s="208">
        <v>0.90909090909090906</v>
      </c>
      <c r="K110" s="209">
        <v>3.6363636363636362</v>
      </c>
      <c r="L110" s="42"/>
      <c r="M110" s="197" t="s">
        <v>368</v>
      </c>
      <c r="N110" s="65"/>
      <c r="O110" s="65"/>
      <c r="P110" s="65" t="s">
        <v>37</v>
      </c>
      <c r="Q110" s="208" t="s">
        <v>57</v>
      </c>
      <c r="R110" s="65" t="s">
        <v>56</v>
      </c>
      <c r="S110" s="65" t="s">
        <v>34</v>
      </c>
      <c r="T110" s="213"/>
      <c r="U110" s="195" t="s">
        <v>57</v>
      </c>
      <c r="V110" s="42"/>
      <c r="W110" s="227" t="s">
        <v>397</v>
      </c>
      <c r="X110" s="212"/>
      <c r="Y110" s="212" t="s">
        <v>490</v>
      </c>
      <c r="Z110" s="212"/>
      <c r="AA110" s="212"/>
      <c r="AB110" s="212"/>
      <c r="AC110" s="212"/>
      <c r="AD110" s="212"/>
      <c r="AE110" s="212"/>
      <c r="AF110" s="213"/>
      <c r="AG110" s="193" t="s">
        <v>493</v>
      </c>
      <c r="AH110" s="209">
        <v>1.6666666666666667</v>
      </c>
      <c r="AI110" s="194" t="s">
        <v>601</v>
      </c>
      <c r="AJ110" s="194"/>
      <c r="AK110" s="194"/>
      <c r="AL110" s="194"/>
      <c r="AM110" s="248">
        <f>PRODUCT(AM109/AL109)</f>
        <v>0.86</v>
      </c>
      <c r="AN110" s="248">
        <f>PRODUCT(AN109/AL109)</f>
        <v>0.68799999999999994</v>
      </c>
      <c r="AO110" s="194"/>
      <c r="AP110" s="194"/>
      <c r="AQ110" s="196"/>
      <c r="AR110" s="26"/>
      <c r="AS110" s="26"/>
    </row>
    <row r="111" spans="1:45" ht="15" customHeight="1" x14ac:dyDescent="0.2">
      <c r="A111" s="2"/>
      <c r="B111" s="192">
        <v>2007</v>
      </c>
      <c r="C111" s="65" t="s">
        <v>41</v>
      </c>
      <c r="D111" s="194" t="s">
        <v>42</v>
      </c>
      <c r="E111" s="65"/>
      <c r="F111" s="65">
        <v>31</v>
      </c>
      <c r="G111" s="65">
        <v>3</v>
      </c>
      <c r="H111" s="208">
        <v>1.3333333333333333</v>
      </c>
      <c r="I111" s="208">
        <v>1</v>
      </c>
      <c r="J111" s="208">
        <v>2.3333333333333335</v>
      </c>
      <c r="K111" s="209">
        <v>4</v>
      </c>
      <c r="L111" s="42"/>
      <c r="M111" s="197" t="s">
        <v>371</v>
      </c>
      <c r="N111" s="65"/>
      <c r="O111" s="65"/>
      <c r="P111" s="65" t="s">
        <v>37</v>
      </c>
      <c r="Q111" s="208" t="s">
        <v>41</v>
      </c>
      <c r="R111" s="65" t="s">
        <v>56</v>
      </c>
      <c r="S111" s="65" t="s">
        <v>34</v>
      </c>
      <c r="T111" s="213"/>
      <c r="U111" s="195" t="s">
        <v>56</v>
      </c>
      <c r="V111" s="42"/>
      <c r="W111" s="227" t="s">
        <v>398</v>
      </c>
      <c r="X111" s="212"/>
      <c r="Y111" s="212" t="s">
        <v>492</v>
      </c>
      <c r="Z111" s="212"/>
      <c r="AA111" s="212"/>
      <c r="AB111" s="212"/>
      <c r="AC111" s="212"/>
      <c r="AD111" s="212"/>
      <c r="AE111" s="212"/>
      <c r="AF111" s="212"/>
      <c r="AG111" s="193" t="s">
        <v>495</v>
      </c>
      <c r="AH111" s="209">
        <v>1.5706806282722514</v>
      </c>
      <c r="AI111" s="194"/>
      <c r="AJ111" s="194"/>
      <c r="AK111" s="194"/>
      <c r="AL111" s="194"/>
      <c r="AM111" s="193"/>
      <c r="AN111" s="194"/>
      <c r="AO111" s="194"/>
      <c r="AP111" s="194"/>
      <c r="AQ111" s="196"/>
      <c r="AR111" s="26"/>
      <c r="AS111" s="26"/>
    </row>
    <row r="112" spans="1:45" ht="15" customHeight="1" x14ac:dyDescent="0.2">
      <c r="A112" s="2"/>
      <c r="B112" s="192">
        <v>2008</v>
      </c>
      <c r="C112" s="65" t="s">
        <v>40</v>
      </c>
      <c r="D112" s="194" t="s">
        <v>42</v>
      </c>
      <c r="E112" s="65"/>
      <c r="F112" s="65">
        <v>32</v>
      </c>
      <c r="G112" s="65">
        <v>12</v>
      </c>
      <c r="H112" s="208">
        <v>8.3333333333333329E-2</v>
      </c>
      <c r="I112" s="208">
        <v>0.83333333333333337</v>
      </c>
      <c r="J112" s="208">
        <v>0.91666666666666663</v>
      </c>
      <c r="K112" s="244">
        <v>5.583333333333333</v>
      </c>
      <c r="L112" s="42"/>
      <c r="M112" s="197" t="s">
        <v>373</v>
      </c>
      <c r="N112" s="65"/>
      <c r="O112" s="65"/>
      <c r="P112" s="65" t="s">
        <v>37</v>
      </c>
      <c r="Q112" s="208" t="s">
        <v>31</v>
      </c>
      <c r="R112" s="65" t="s">
        <v>31</v>
      </c>
      <c r="S112" s="65" t="s">
        <v>33</v>
      </c>
      <c r="T112" s="213"/>
      <c r="U112" s="195" t="s">
        <v>33</v>
      </c>
      <c r="V112" s="42"/>
      <c r="W112" s="234"/>
      <c r="X112" s="212"/>
      <c r="Y112" s="212"/>
      <c r="Z112" s="212"/>
      <c r="AA112" s="212"/>
      <c r="AB112" s="212"/>
      <c r="AC112" s="212"/>
      <c r="AD112" s="212"/>
      <c r="AE112" s="212"/>
      <c r="AF112" s="212"/>
      <c r="AG112" s="212"/>
      <c r="AH112" s="221"/>
      <c r="AI112" s="194"/>
      <c r="AJ112" s="194"/>
      <c r="AK112" s="194"/>
      <c r="AL112" s="194"/>
      <c r="AM112" s="193"/>
      <c r="AN112" s="194"/>
      <c r="AO112" s="194"/>
      <c r="AP112" s="194"/>
      <c r="AQ112" s="196"/>
      <c r="AR112" s="26"/>
      <c r="AS112" s="26"/>
    </row>
    <row r="113" spans="1:45" ht="15" customHeight="1" x14ac:dyDescent="0.2">
      <c r="A113" s="2"/>
      <c r="B113" s="192">
        <v>2009</v>
      </c>
      <c r="C113" s="65" t="s">
        <v>36</v>
      </c>
      <c r="D113" s="194" t="s">
        <v>42</v>
      </c>
      <c r="E113" s="65"/>
      <c r="F113" s="65">
        <v>33</v>
      </c>
      <c r="G113" s="65">
        <v>14</v>
      </c>
      <c r="H113" s="208">
        <v>0.9285714285714286</v>
      </c>
      <c r="I113" s="208">
        <v>0.5</v>
      </c>
      <c r="J113" s="208">
        <v>1.4285714285714286</v>
      </c>
      <c r="K113" s="209">
        <v>4</v>
      </c>
      <c r="L113" s="42"/>
      <c r="M113" s="197" t="s">
        <v>375</v>
      </c>
      <c r="N113" s="65"/>
      <c r="O113" s="65"/>
      <c r="P113" s="65" t="s">
        <v>36</v>
      </c>
      <c r="Q113" s="208" t="s">
        <v>56</v>
      </c>
      <c r="R113" s="65" t="s">
        <v>56</v>
      </c>
      <c r="S113" s="65" t="s">
        <v>33</v>
      </c>
      <c r="T113" s="213"/>
      <c r="U113" s="246" t="s">
        <v>36</v>
      </c>
      <c r="V113" s="42"/>
      <c r="W113" s="234" t="s">
        <v>496</v>
      </c>
      <c r="X113" s="212"/>
      <c r="Y113" s="212"/>
      <c r="Z113" s="212"/>
      <c r="AA113" s="212"/>
      <c r="AB113" s="212"/>
      <c r="AC113" s="212"/>
      <c r="AD113" s="212"/>
      <c r="AE113" s="212"/>
      <c r="AF113" s="212"/>
      <c r="AG113" s="212"/>
      <c r="AH113" s="221"/>
      <c r="AI113" s="194"/>
      <c r="AJ113" s="194"/>
      <c r="AK113" s="194"/>
      <c r="AL113" s="194"/>
      <c r="AM113" s="193"/>
      <c r="AN113" s="194"/>
      <c r="AO113" s="194"/>
      <c r="AP113" s="194"/>
      <c r="AQ113" s="196"/>
      <c r="AR113" s="26"/>
      <c r="AS113" s="26"/>
    </row>
    <row r="114" spans="1:45" s="12" customFormat="1" ht="15" customHeight="1" x14ac:dyDescent="0.2">
      <c r="A114" s="90"/>
      <c r="B114" s="192">
        <v>2010</v>
      </c>
      <c r="C114" s="65" t="s">
        <v>36</v>
      </c>
      <c r="D114" s="194" t="s">
        <v>42</v>
      </c>
      <c r="E114" s="65"/>
      <c r="F114" s="65">
        <v>34</v>
      </c>
      <c r="G114" s="65">
        <v>10</v>
      </c>
      <c r="H114" s="208">
        <v>1</v>
      </c>
      <c r="I114" s="208">
        <v>0.2</v>
      </c>
      <c r="J114" s="208">
        <v>1.2</v>
      </c>
      <c r="K114" s="209">
        <v>4.3</v>
      </c>
      <c r="L114" s="42"/>
      <c r="M114" s="197" t="s">
        <v>377</v>
      </c>
      <c r="N114" s="65"/>
      <c r="O114" s="65"/>
      <c r="P114" s="65" t="s">
        <v>36</v>
      </c>
      <c r="Q114" s="208" t="s">
        <v>41</v>
      </c>
      <c r="R114" s="65" t="s">
        <v>31</v>
      </c>
      <c r="S114" s="65" t="s">
        <v>33</v>
      </c>
      <c r="T114" s="213"/>
      <c r="U114" s="195" t="s">
        <v>36</v>
      </c>
      <c r="V114" s="42"/>
      <c r="W114" s="227" t="s">
        <v>400</v>
      </c>
      <c r="X114" s="212"/>
      <c r="Y114" s="212" t="s">
        <v>497</v>
      </c>
      <c r="Z114" s="212"/>
      <c r="AA114" s="212"/>
      <c r="AB114" s="212"/>
      <c r="AC114" s="212"/>
      <c r="AD114" s="212"/>
      <c r="AE114" s="212"/>
      <c r="AF114" s="212"/>
      <c r="AG114" s="193" t="s">
        <v>503</v>
      </c>
      <c r="AH114" s="209">
        <f>PRODUCT(500/114)</f>
        <v>4.3859649122807021</v>
      </c>
      <c r="AI114" s="194"/>
      <c r="AJ114" s="194"/>
      <c r="AK114" s="194"/>
      <c r="AL114" s="194"/>
      <c r="AM114" s="193"/>
      <c r="AN114" s="194"/>
      <c r="AO114" s="194"/>
      <c r="AP114" s="194"/>
      <c r="AQ114" s="196"/>
      <c r="AR114" s="26"/>
      <c r="AS114" s="26"/>
    </row>
    <row r="115" spans="1:45" s="12" customFormat="1" ht="15" customHeight="1" x14ac:dyDescent="0.2">
      <c r="A115" s="90"/>
      <c r="B115" s="192">
        <v>2011</v>
      </c>
      <c r="C115" s="65" t="s">
        <v>38</v>
      </c>
      <c r="D115" s="194" t="s">
        <v>39</v>
      </c>
      <c r="E115" s="65"/>
      <c r="F115" s="65">
        <v>35</v>
      </c>
      <c r="G115" s="65">
        <v>13</v>
      </c>
      <c r="H115" s="208">
        <v>0.84615384615384615</v>
      </c>
      <c r="I115" s="208">
        <v>0.92307692307692313</v>
      </c>
      <c r="J115" s="208">
        <v>1.7692307692307692</v>
      </c>
      <c r="K115" s="209">
        <v>4.3076923076923075</v>
      </c>
      <c r="L115" s="42"/>
      <c r="M115" s="197" t="s">
        <v>379</v>
      </c>
      <c r="N115" s="65"/>
      <c r="O115" s="65"/>
      <c r="P115" s="245" t="s">
        <v>38</v>
      </c>
      <c r="Q115" s="208" t="s">
        <v>56</v>
      </c>
      <c r="R115" s="65" t="s">
        <v>56</v>
      </c>
      <c r="S115" s="65" t="s">
        <v>34</v>
      </c>
      <c r="T115" s="213"/>
      <c r="U115" s="195" t="s">
        <v>36</v>
      </c>
      <c r="V115" s="42"/>
      <c r="W115" s="227" t="s">
        <v>401</v>
      </c>
      <c r="X115" s="212"/>
      <c r="Y115" s="212" t="s">
        <v>498</v>
      </c>
      <c r="Z115" s="212"/>
      <c r="AA115" s="212"/>
      <c r="AB115" s="212"/>
      <c r="AC115" s="212"/>
      <c r="AD115" s="212"/>
      <c r="AE115" s="212"/>
      <c r="AF115" s="212"/>
      <c r="AG115" s="193" t="s">
        <v>504</v>
      </c>
      <c r="AH115" s="209">
        <f>PRODUCT(600/135)</f>
        <v>4.4444444444444446</v>
      </c>
      <c r="AI115" s="194"/>
      <c r="AJ115" s="194"/>
      <c r="AK115" s="194"/>
      <c r="AL115" s="194"/>
      <c r="AM115" s="193"/>
      <c r="AN115" s="194"/>
      <c r="AO115" s="194"/>
      <c r="AP115" s="194"/>
      <c r="AQ115" s="196"/>
      <c r="AR115" s="26"/>
      <c r="AS115" s="26"/>
    </row>
    <row r="116" spans="1:45" s="12" customFormat="1" ht="15" customHeight="1" x14ac:dyDescent="0.2">
      <c r="A116" s="90"/>
      <c r="B116" s="192">
        <v>2012</v>
      </c>
      <c r="C116" s="65" t="s">
        <v>38</v>
      </c>
      <c r="D116" s="194" t="s">
        <v>39</v>
      </c>
      <c r="E116" s="65"/>
      <c r="F116" s="65">
        <v>36</v>
      </c>
      <c r="G116" s="65">
        <v>10</v>
      </c>
      <c r="H116" s="208">
        <v>0.7</v>
      </c>
      <c r="I116" s="208">
        <v>0.9</v>
      </c>
      <c r="J116" s="208">
        <v>1.6</v>
      </c>
      <c r="K116" s="209">
        <v>3.8</v>
      </c>
      <c r="L116" s="42"/>
      <c r="M116" s="197" t="s">
        <v>381</v>
      </c>
      <c r="N116" s="65"/>
      <c r="O116" s="65"/>
      <c r="P116" s="65" t="s">
        <v>38</v>
      </c>
      <c r="Q116" s="208" t="s">
        <v>56</v>
      </c>
      <c r="R116" s="65" t="s">
        <v>56</v>
      </c>
      <c r="S116" s="65" t="s">
        <v>33</v>
      </c>
      <c r="T116" s="213"/>
      <c r="U116" s="195" t="s">
        <v>36</v>
      </c>
      <c r="V116" s="42"/>
      <c r="W116" s="227" t="s">
        <v>402</v>
      </c>
      <c r="X116" s="212"/>
      <c r="Y116" s="212" t="s">
        <v>499</v>
      </c>
      <c r="Z116" s="212"/>
      <c r="AA116" s="212"/>
      <c r="AB116" s="212"/>
      <c r="AC116" s="212"/>
      <c r="AD116" s="212"/>
      <c r="AE116" s="212"/>
      <c r="AF116" s="212"/>
      <c r="AG116" s="193" t="s">
        <v>505</v>
      </c>
      <c r="AH116" s="209">
        <f>PRODUCT(700/159)</f>
        <v>4.4025157232704402</v>
      </c>
      <c r="AI116" s="194"/>
      <c r="AJ116" s="194"/>
      <c r="AK116" s="194"/>
      <c r="AL116" s="194"/>
      <c r="AM116" s="193"/>
      <c r="AN116" s="194"/>
      <c r="AO116" s="194"/>
      <c r="AP116" s="194"/>
      <c r="AQ116" s="196"/>
      <c r="AR116" s="26"/>
      <c r="AS116" s="26"/>
    </row>
    <row r="117" spans="1:45" s="12" customFormat="1" ht="15" customHeight="1" x14ac:dyDescent="0.2">
      <c r="A117" s="90"/>
      <c r="B117" s="192">
        <v>2013</v>
      </c>
      <c r="C117" s="65" t="s">
        <v>38</v>
      </c>
      <c r="D117" s="194" t="s">
        <v>39</v>
      </c>
      <c r="E117" s="65"/>
      <c r="F117" s="65">
        <v>37</v>
      </c>
      <c r="G117" s="65">
        <v>9</v>
      </c>
      <c r="H117" s="208">
        <v>0.66666666666666663</v>
      </c>
      <c r="I117" s="208">
        <v>0.77777777777777779</v>
      </c>
      <c r="J117" s="208">
        <v>1.4444444444444444</v>
      </c>
      <c r="K117" s="209">
        <v>2.3333333333333335</v>
      </c>
      <c r="L117" s="42"/>
      <c r="M117" s="197" t="s">
        <v>383</v>
      </c>
      <c r="N117" s="65"/>
      <c r="O117" s="65"/>
      <c r="P117" s="65" t="s">
        <v>38</v>
      </c>
      <c r="Q117" s="65" t="s">
        <v>56</v>
      </c>
      <c r="R117" s="65" t="s">
        <v>41</v>
      </c>
      <c r="S117" s="65" t="s">
        <v>40</v>
      </c>
      <c r="T117" s="213"/>
      <c r="U117" s="195" t="s">
        <v>36</v>
      </c>
      <c r="V117" s="42"/>
      <c r="W117" s="227" t="s">
        <v>425</v>
      </c>
      <c r="X117" s="212"/>
      <c r="Y117" s="212" t="s">
        <v>500</v>
      </c>
      <c r="Z117" s="212"/>
      <c r="AA117" s="212"/>
      <c r="AB117" s="212"/>
      <c r="AC117" s="212"/>
      <c r="AD117" s="212"/>
      <c r="AE117" s="212"/>
      <c r="AF117" s="212"/>
      <c r="AG117" s="193" t="s">
        <v>506</v>
      </c>
      <c r="AH117" s="209">
        <f>PRODUCT(800/187)</f>
        <v>4.2780748663101607</v>
      </c>
      <c r="AI117" s="194"/>
      <c r="AJ117" s="194"/>
      <c r="AK117" s="194"/>
      <c r="AL117" s="194"/>
      <c r="AM117" s="193"/>
      <c r="AN117" s="194"/>
      <c r="AO117" s="194"/>
      <c r="AP117" s="194"/>
      <c r="AQ117" s="196"/>
      <c r="AR117" s="26"/>
      <c r="AS117" s="26"/>
    </row>
    <row r="118" spans="1:45" s="12" customFormat="1" ht="15" customHeight="1" x14ac:dyDescent="0.2">
      <c r="A118" s="90"/>
      <c r="B118" s="192">
        <v>2014</v>
      </c>
      <c r="C118" s="65" t="s">
        <v>38</v>
      </c>
      <c r="D118" s="194" t="s">
        <v>39</v>
      </c>
      <c r="E118" s="65"/>
      <c r="F118" s="65">
        <v>38</v>
      </c>
      <c r="G118" s="65">
        <v>9</v>
      </c>
      <c r="H118" s="208">
        <v>1.3333333333333333</v>
      </c>
      <c r="I118" s="208">
        <v>0.33333333333333331</v>
      </c>
      <c r="J118" s="208">
        <v>1.6666666666666667</v>
      </c>
      <c r="K118" s="209">
        <v>3</v>
      </c>
      <c r="L118" s="42"/>
      <c r="M118" s="197" t="s">
        <v>385</v>
      </c>
      <c r="N118" s="65"/>
      <c r="O118" s="65"/>
      <c r="P118" s="65" t="s">
        <v>38</v>
      </c>
      <c r="Q118" s="65" t="s">
        <v>41</v>
      </c>
      <c r="R118" s="65" t="s">
        <v>57</v>
      </c>
      <c r="S118" s="245" t="s">
        <v>37</v>
      </c>
      <c r="T118" s="213"/>
      <c r="U118" s="195" t="s">
        <v>36</v>
      </c>
      <c r="V118" s="42"/>
      <c r="W118" s="227" t="s">
        <v>502</v>
      </c>
      <c r="X118" s="212"/>
      <c r="Y118" s="212" t="s">
        <v>501</v>
      </c>
      <c r="Z118" s="212"/>
      <c r="AA118" s="212"/>
      <c r="AB118" s="212"/>
      <c r="AC118" s="212"/>
      <c r="AD118" s="212"/>
      <c r="AE118" s="212"/>
      <c r="AF118" s="212"/>
      <c r="AG118" s="193" t="s">
        <v>507</v>
      </c>
      <c r="AH118" s="209">
        <f>PRODUCT(900/217)</f>
        <v>4.1474654377880187</v>
      </c>
      <c r="AI118" s="212"/>
      <c r="AJ118" s="212"/>
      <c r="AK118" s="194"/>
      <c r="AL118" s="194"/>
      <c r="AM118" s="193"/>
      <c r="AN118" s="194"/>
      <c r="AO118" s="194"/>
      <c r="AP118" s="194"/>
      <c r="AQ118" s="196"/>
      <c r="AR118" s="26"/>
      <c r="AS118" s="26"/>
    </row>
    <row r="119" spans="1:45" s="12" customFormat="1" ht="15" customHeight="1" x14ac:dyDescent="0.25">
      <c r="A119" s="90"/>
      <c r="B119" s="192">
        <v>2015</v>
      </c>
      <c r="C119" s="65" t="s">
        <v>38</v>
      </c>
      <c r="D119" s="194" t="s">
        <v>39</v>
      </c>
      <c r="E119" s="65"/>
      <c r="F119" s="65">
        <v>39</v>
      </c>
      <c r="G119" s="65">
        <v>11</v>
      </c>
      <c r="H119" s="243">
        <v>1.6363636363636365</v>
      </c>
      <c r="I119" s="208">
        <v>0.72727272727272729</v>
      </c>
      <c r="J119" s="208">
        <v>2.3636363636363638</v>
      </c>
      <c r="K119" s="209">
        <v>3.1818181818181817</v>
      </c>
      <c r="L119" s="42"/>
      <c r="M119" s="197" t="s">
        <v>387</v>
      </c>
      <c r="N119" s="65"/>
      <c r="O119" s="65"/>
      <c r="P119" s="65" t="s">
        <v>38</v>
      </c>
      <c r="Q119" s="245" t="s">
        <v>55</v>
      </c>
      <c r="R119" s="65" t="s">
        <v>57</v>
      </c>
      <c r="S119" s="65" t="s">
        <v>37</v>
      </c>
      <c r="T119" s="213"/>
      <c r="U119" s="195" t="s">
        <v>36</v>
      </c>
      <c r="V119" s="42"/>
      <c r="W119" s="234"/>
      <c r="X119" s="212"/>
      <c r="Y119" s="212"/>
      <c r="Z119" s="212"/>
      <c r="AA119" s="212"/>
      <c r="AB119" s="212"/>
      <c r="AC119" s="212"/>
      <c r="AD119" s="212"/>
      <c r="AE119" s="212"/>
      <c r="AF119" s="212"/>
      <c r="AG119" s="212"/>
      <c r="AH119" s="221"/>
      <c r="AI119" s="212"/>
      <c r="AJ119" s="212"/>
      <c r="AK119" s="194"/>
      <c r="AL119" s="194"/>
      <c r="AM119" s="193"/>
      <c r="AN119" s="194"/>
      <c r="AO119" s="194"/>
      <c r="AP119" s="194"/>
      <c r="AQ119" s="196"/>
      <c r="AR119" s="43"/>
      <c r="AS119" s="43"/>
    </row>
    <row r="120" spans="1:45" s="12" customFormat="1" ht="15" customHeight="1" x14ac:dyDescent="0.25">
      <c r="A120" s="90"/>
      <c r="B120" s="192">
        <v>2016</v>
      </c>
      <c r="C120" s="65" t="s">
        <v>36</v>
      </c>
      <c r="D120" s="194" t="s">
        <v>39</v>
      </c>
      <c r="E120" s="65"/>
      <c r="F120" s="65">
        <v>40</v>
      </c>
      <c r="G120" s="65">
        <v>11</v>
      </c>
      <c r="H120" s="208">
        <v>1.4545454545454546</v>
      </c>
      <c r="I120" s="208">
        <v>0.72727272727272729</v>
      </c>
      <c r="J120" s="208">
        <v>2.1818181818181817</v>
      </c>
      <c r="K120" s="209">
        <v>3.9090909090909092</v>
      </c>
      <c r="L120" s="42"/>
      <c r="M120" s="197" t="s">
        <v>389</v>
      </c>
      <c r="N120" s="65"/>
      <c r="O120" s="65"/>
      <c r="P120" s="65" t="s">
        <v>38</v>
      </c>
      <c r="Q120" s="65" t="s">
        <v>55</v>
      </c>
      <c r="R120" s="245" t="s">
        <v>55</v>
      </c>
      <c r="S120" s="65" t="s">
        <v>37</v>
      </c>
      <c r="T120" s="213"/>
      <c r="U120" s="195" t="s">
        <v>36</v>
      </c>
      <c r="V120" s="42"/>
      <c r="W120" s="234"/>
      <c r="X120" s="212"/>
      <c r="Y120" s="212"/>
      <c r="Z120" s="212"/>
      <c r="AA120" s="212"/>
      <c r="AB120" s="212"/>
      <c r="AC120" s="212"/>
      <c r="AD120" s="212"/>
      <c r="AE120" s="212"/>
      <c r="AF120" s="212"/>
      <c r="AG120" s="212"/>
      <c r="AH120" s="221"/>
      <c r="AI120" s="212"/>
      <c r="AJ120" s="212"/>
      <c r="AK120" s="194"/>
      <c r="AL120" s="194"/>
      <c r="AM120" s="193"/>
      <c r="AN120" s="194"/>
      <c r="AO120" s="194"/>
      <c r="AP120" s="194"/>
      <c r="AQ120" s="196"/>
      <c r="AR120" s="43"/>
      <c r="AS120" s="43"/>
    </row>
    <row r="121" spans="1:45" s="12" customFormat="1" ht="15" customHeight="1" x14ac:dyDescent="0.25">
      <c r="A121" s="90"/>
      <c r="B121" s="192">
        <v>2017</v>
      </c>
      <c r="C121" s="65" t="s">
        <v>36</v>
      </c>
      <c r="D121" s="194" t="s">
        <v>39</v>
      </c>
      <c r="E121" s="65"/>
      <c r="F121" s="65">
        <v>41</v>
      </c>
      <c r="G121" s="198">
        <v>12</v>
      </c>
      <c r="H121" s="208">
        <v>0.58333333333333337</v>
      </c>
      <c r="I121" s="208">
        <v>0.41666666666666669</v>
      </c>
      <c r="J121" s="208">
        <v>1</v>
      </c>
      <c r="K121" s="209">
        <v>3.3333333333333335</v>
      </c>
      <c r="L121" s="42"/>
      <c r="M121" s="197" t="s">
        <v>391</v>
      </c>
      <c r="N121" s="65"/>
      <c r="O121" s="65"/>
      <c r="P121" s="65" t="s">
        <v>38</v>
      </c>
      <c r="Q121" s="65" t="s">
        <v>55</v>
      </c>
      <c r="R121" s="65" t="s">
        <v>57</v>
      </c>
      <c r="S121" s="65" t="s">
        <v>37</v>
      </c>
      <c r="T121" s="213"/>
      <c r="U121" s="195" t="s">
        <v>36</v>
      </c>
      <c r="V121" s="42"/>
      <c r="W121" s="234"/>
      <c r="X121" s="212"/>
      <c r="Y121" s="212"/>
      <c r="Z121" s="212"/>
      <c r="AA121" s="212"/>
      <c r="AB121" s="212"/>
      <c r="AC121" s="212"/>
      <c r="AD121" s="212"/>
      <c r="AE121" s="212"/>
      <c r="AF121" s="212"/>
      <c r="AG121" s="212"/>
      <c r="AH121" s="221"/>
      <c r="AI121" s="212"/>
      <c r="AJ121" s="212"/>
      <c r="AK121" s="194"/>
      <c r="AL121" s="194"/>
      <c r="AM121" s="193"/>
      <c r="AN121" s="194"/>
      <c r="AO121" s="194"/>
      <c r="AP121" s="194"/>
      <c r="AQ121" s="196"/>
      <c r="AR121" s="39"/>
      <c r="AS121" s="43"/>
    </row>
    <row r="122" spans="1:45" s="12" customFormat="1" ht="15" customHeight="1" x14ac:dyDescent="0.25">
      <c r="A122" s="90"/>
      <c r="B122" s="192">
        <v>2018</v>
      </c>
      <c r="C122" s="65" t="s">
        <v>40</v>
      </c>
      <c r="D122" s="194" t="s">
        <v>39</v>
      </c>
      <c r="E122" s="65"/>
      <c r="F122" s="65">
        <v>42</v>
      </c>
      <c r="G122" s="65">
        <v>10</v>
      </c>
      <c r="H122" s="208">
        <v>0.6</v>
      </c>
      <c r="I122" s="208">
        <v>0.3</v>
      </c>
      <c r="J122" s="208">
        <v>0.9</v>
      </c>
      <c r="K122" s="209">
        <v>3.6</v>
      </c>
      <c r="L122" s="42"/>
      <c r="M122" s="197" t="s">
        <v>393</v>
      </c>
      <c r="N122" s="65"/>
      <c r="O122" s="65"/>
      <c r="P122" s="65" t="s">
        <v>38</v>
      </c>
      <c r="Q122" s="65" t="s">
        <v>57</v>
      </c>
      <c r="R122" s="65" t="s">
        <v>57</v>
      </c>
      <c r="S122" s="65" t="s">
        <v>37</v>
      </c>
      <c r="T122" s="213"/>
      <c r="U122" s="195" t="s">
        <v>36</v>
      </c>
      <c r="V122" s="42"/>
      <c r="W122" s="234"/>
      <c r="X122" s="212"/>
      <c r="Y122" s="212"/>
      <c r="Z122" s="212"/>
      <c r="AA122" s="212"/>
      <c r="AB122" s="212"/>
      <c r="AC122" s="212"/>
      <c r="AD122" s="212"/>
      <c r="AE122" s="212"/>
      <c r="AF122" s="212"/>
      <c r="AG122" s="212"/>
      <c r="AH122" s="221"/>
      <c r="AI122" s="212"/>
      <c r="AJ122" s="212"/>
      <c r="AK122" s="194"/>
      <c r="AL122" s="194"/>
      <c r="AM122" s="193"/>
      <c r="AN122" s="194"/>
      <c r="AO122" s="194"/>
      <c r="AP122" s="194"/>
      <c r="AQ122" s="196"/>
      <c r="AR122" s="39"/>
      <c r="AS122" s="43"/>
    </row>
    <row r="123" spans="1:45" s="12" customFormat="1" ht="15" customHeight="1" x14ac:dyDescent="0.25">
      <c r="A123" s="90"/>
      <c r="B123" s="192">
        <v>2019</v>
      </c>
      <c r="C123" s="65"/>
      <c r="D123" s="194"/>
      <c r="E123" s="65"/>
      <c r="F123" s="65">
        <v>43</v>
      </c>
      <c r="G123" s="65"/>
      <c r="H123" s="208"/>
      <c r="I123" s="208"/>
      <c r="J123" s="208"/>
      <c r="K123" s="209"/>
      <c r="L123" s="42"/>
      <c r="M123" s="197" t="s">
        <v>635</v>
      </c>
      <c r="N123" s="65"/>
      <c r="O123" s="65"/>
      <c r="P123" s="65" t="s">
        <v>38</v>
      </c>
      <c r="Q123" s="65" t="s">
        <v>57</v>
      </c>
      <c r="R123" s="65" t="s">
        <v>57</v>
      </c>
      <c r="S123" s="65" t="s">
        <v>37</v>
      </c>
      <c r="T123" s="213"/>
      <c r="U123" s="195" t="s">
        <v>40</v>
      </c>
      <c r="V123" s="42"/>
      <c r="W123" s="234"/>
      <c r="X123" s="212"/>
      <c r="Y123" s="212"/>
      <c r="Z123" s="212"/>
      <c r="AA123" s="212"/>
      <c r="AB123" s="212"/>
      <c r="AC123" s="212"/>
      <c r="AD123" s="212"/>
      <c r="AE123" s="212"/>
      <c r="AF123" s="212"/>
      <c r="AG123" s="212"/>
      <c r="AH123" s="221"/>
      <c r="AI123" s="212"/>
      <c r="AJ123" s="212"/>
      <c r="AK123" s="194"/>
      <c r="AL123" s="194"/>
      <c r="AM123" s="193"/>
      <c r="AN123" s="194"/>
      <c r="AO123" s="194"/>
      <c r="AP123" s="194"/>
      <c r="AQ123" s="196"/>
      <c r="AR123" s="39"/>
      <c r="AS123" s="43"/>
    </row>
    <row r="124" spans="1:45" s="12" customFormat="1" ht="15" customHeight="1" x14ac:dyDescent="0.25">
      <c r="A124" s="90"/>
      <c r="B124" s="192">
        <v>2020</v>
      </c>
      <c r="C124" s="65" t="s">
        <v>36</v>
      </c>
      <c r="D124" s="194" t="s">
        <v>42</v>
      </c>
      <c r="E124" s="65"/>
      <c r="F124" s="65">
        <v>44</v>
      </c>
      <c r="G124" s="65">
        <v>8</v>
      </c>
      <c r="H124" s="208">
        <v>0.13</v>
      </c>
      <c r="I124" s="208">
        <v>0.38</v>
      </c>
      <c r="J124" s="208">
        <v>0.5</v>
      </c>
      <c r="K124" s="209">
        <v>1.38</v>
      </c>
      <c r="L124" s="42"/>
      <c r="M124" s="197" t="s">
        <v>636</v>
      </c>
      <c r="N124" s="65"/>
      <c r="O124" s="65"/>
      <c r="P124" s="65" t="s">
        <v>38</v>
      </c>
      <c r="Q124" s="65" t="s">
        <v>55</v>
      </c>
      <c r="R124" s="65" t="s">
        <v>34</v>
      </c>
      <c r="S124" s="65" t="s">
        <v>37</v>
      </c>
      <c r="T124" s="213"/>
      <c r="U124" s="195" t="s">
        <v>40</v>
      </c>
      <c r="V124" s="42"/>
      <c r="W124" s="234"/>
      <c r="X124" s="212"/>
      <c r="Y124" s="212"/>
      <c r="Z124" s="212"/>
      <c r="AA124" s="212"/>
      <c r="AB124" s="212"/>
      <c r="AC124" s="212"/>
      <c r="AD124" s="212"/>
      <c r="AE124" s="212"/>
      <c r="AF124" s="212"/>
      <c r="AG124" s="212"/>
      <c r="AH124" s="221"/>
      <c r="AI124" s="212"/>
      <c r="AJ124" s="212"/>
      <c r="AK124" s="194"/>
      <c r="AL124" s="194"/>
      <c r="AM124" s="193"/>
      <c r="AN124" s="194"/>
      <c r="AO124" s="194"/>
      <c r="AP124" s="194"/>
      <c r="AQ124" s="196"/>
      <c r="AR124" s="39"/>
      <c r="AS124" s="43"/>
    </row>
    <row r="125" spans="1:45" s="12" customFormat="1" ht="15" customHeight="1" x14ac:dyDescent="0.25">
      <c r="A125" s="90"/>
      <c r="B125" s="205"/>
      <c r="C125" s="200"/>
      <c r="D125" s="200"/>
      <c r="E125" s="200"/>
      <c r="F125" s="200"/>
      <c r="G125" s="200"/>
      <c r="H125" s="231"/>
      <c r="I125" s="231"/>
      <c r="J125" s="231"/>
      <c r="K125" s="232"/>
      <c r="L125" s="42"/>
      <c r="M125" s="205"/>
      <c r="N125" s="200"/>
      <c r="O125" s="200"/>
      <c r="P125" s="200"/>
      <c r="Q125" s="200"/>
      <c r="R125" s="200"/>
      <c r="S125" s="200"/>
      <c r="T125" s="200"/>
      <c r="U125" s="232"/>
      <c r="V125" s="42"/>
      <c r="W125" s="205"/>
      <c r="X125" s="200"/>
      <c r="Y125" s="200"/>
      <c r="Z125" s="200"/>
      <c r="AA125" s="200"/>
      <c r="AB125" s="200"/>
      <c r="AC125" s="200"/>
      <c r="AD125" s="200"/>
      <c r="AE125" s="200"/>
      <c r="AF125" s="200"/>
      <c r="AG125" s="200"/>
      <c r="AH125" s="201"/>
      <c r="AI125" s="200"/>
      <c r="AJ125" s="200"/>
      <c r="AK125" s="200"/>
      <c r="AL125" s="200"/>
      <c r="AM125" s="200"/>
      <c r="AN125" s="200"/>
      <c r="AO125" s="200"/>
      <c r="AP125" s="200"/>
      <c r="AQ125" s="201"/>
      <c r="AR125" s="43"/>
      <c r="AS125" s="43"/>
    </row>
    <row r="126" spans="1:45" s="12" customFormat="1" ht="15" customHeight="1" x14ac:dyDescent="0.25">
      <c r="A126" s="90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42"/>
      <c r="AG126" s="39"/>
      <c r="AH126" s="39"/>
      <c r="AI126" s="39"/>
      <c r="AJ126" s="39"/>
      <c r="AK126" s="39"/>
      <c r="AL126" s="26"/>
      <c r="AM126" s="26"/>
      <c r="AN126" s="26"/>
      <c r="AO126" s="39"/>
      <c r="AP126" s="39"/>
      <c r="AQ126" s="39"/>
      <c r="AR126" s="43"/>
      <c r="AS126" s="43"/>
    </row>
    <row r="127" spans="1:45" s="12" customFormat="1" ht="15" customHeight="1" x14ac:dyDescent="0.25">
      <c r="A127" s="90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42"/>
      <c r="AG127" s="39"/>
      <c r="AH127" s="39"/>
      <c r="AI127" s="39"/>
      <c r="AJ127" s="39"/>
      <c r="AK127" s="39"/>
      <c r="AL127" s="26"/>
      <c r="AM127" s="26"/>
      <c r="AN127" s="26"/>
      <c r="AO127" s="39"/>
      <c r="AP127" s="39"/>
      <c r="AQ127" s="39"/>
      <c r="AR127" s="43"/>
      <c r="AS127" s="3"/>
    </row>
    <row r="128" spans="1:45" s="12" customFormat="1" ht="15" customHeight="1" x14ac:dyDescent="0.25">
      <c r="A128" s="90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42"/>
      <c r="AG128" s="39"/>
      <c r="AH128" s="39"/>
      <c r="AI128" s="39"/>
      <c r="AJ128" s="39"/>
      <c r="AK128" s="39"/>
      <c r="AL128" s="26"/>
      <c r="AM128" s="26"/>
      <c r="AN128" s="26"/>
      <c r="AO128" s="39"/>
      <c r="AP128" s="39"/>
      <c r="AQ128" s="39"/>
      <c r="AR128" s="43"/>
      <c r="AS128" s="3"/>
    </row>
    <row r="129" spans="1:45" s="12" customFormat="1" ht="15" customHeight="1" x14ac:dyDescent="0.25">
      <c r="A129" s="90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42"/>
      <c r="AG129" s="39"/>
      <c r="AH129" s="39"/>
      <c r="AI129" s="39"/>
      <c r="AJ129" s="39"/>
      <c r="AK129" s="39"/>
      <c r="AL129" s="26"/>
      <c r="AM129" s="26"/>
      <c r="AN129" s="26"/>
      <c r="AO129" s="39"/>
      <c r="AP129" s="39"/>
      <c r="AQ129" s="39"/>
      <c r="AR129" s="43"/>
      <c r="AS129" s="3"/>
    </row>
    <row r="130" spans="1:45" s="12" customFormat="1" ht="15" customHeight="1" x14ac:dyDescent="0.25">
      <c r="A130" s="90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42"/>
      <c r="AG130" s="39"/>
      <c r="AH130" s="39"/>
      <c r="AI130" s="39"/>
      <c r="AJ130" s="39"/>
      <c r="AK130" s="39"/>
      <c r="AL130" s="26"/>
      <c r="AM130" s="26"/>
      <c r="AN130" s="26"/>
      <c r="AO130" s="39"/>
      <c r="AP130" s="39"/>
      <c r="AQ130" s="39"/>
      <c r="AR130" s="43"/>
      <c r="AS130" s="3"/>
    </row>
    <row r="131" spans="1:45" s="12" customFormat="1" ht="15" customHeight="1" x14ac:dyDescent="0.25">
      <c r="A131" s="90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42"/>
      <c r="AG131" s="39"/>
      <c r="AH131" s="39"/>
      <c r="AI131" s="39"/>
      <c r="AJ131" s="39"/>
      <c r="AK131" s="39"/>
      <c r="AL131" s="26"/>
      <c r="AM131" s="26"/>
      <c r="AN131" s="26"/>
      <c r="AO131" s="39"/>
      <c r="AP131" s="39"/>
      <c r="AQ131" s="39"/>
      <c r="AR131" s="43"/>
      <c r="AS131" s="3"/>
    </row>
    <row r="132" spans="1:45" s="12" customFormat="1" ht="15" customHeight="1" x14ac:dyDescent="0.25">
      <c r="A132" s="90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42"/>
      <c r="AG132" s="39"/>
      <c r="AH132" s="39"/>
      <c r="AI132" s="39"/>
      <c r="AJ132" s="39"/>
      <c r="AK132" s="39"/>
      <c r="AL132" s="26"/>
      <c r="AM132" s="26"/>
      <c r="AN132" s="26"/>
      <c r="AO132" s="39"/>
      <c r="AP132" s="39"/>
      <c r="AQ132" s="39"/>
      <c r="AR132" s="43"/>
      <c r="AS132" s="3"/>
    </row>
    <row r="133" spans="1:45" s="12" customFormat="1" ht="15" customHeight="1" x14ac:dyDescent="0.25">
      <c r="A133" s="90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42"/>
      <c r="AG133" s="39"/>
      <c r="AH133" s="39"/>
      <c r="AI133" s="39"/>
      <c r="AJ133" s="39"/>
      <c r="AK133" s="39"/>
      <c r="AL133" s="26"/>
      <c r="AM133" s="26"/>
      <c r="AN133" s="26"/>
      <c r="AO133" s="39"/>
      <c r="AP133" s="39"/>
      <c r="AQ133" s="39"/>
      <c r="AR133" s="43"/>
      <c r="AS133" s="3"/>
    </row>
    <row r="134" spans="1:45" s="12" customFormat="1" ht="15" customHeight="1" x14ac:dyDescent="0.25">
      <c r="A134" s="90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42"/>
      <c r="AG134" s="39"/>
      <c r="AH134" s="39"/>
      <c r="AI134" s="39"/>
      <c r="AJ134" s="39"/>
      <c r="AK134" s="39"/>
      <c r="AL134" s="26"/>
      <c r="AM134" s="26"/>
      <c r="AN134" s="26"/>
      <c r="AO134" s="39"/>
      <c r="AP134" s="39"/>
      <c r="AQ134" s="39"/>
      <c r="AR134" s="43"/>
      <c r="AS134" s="3"/>
    </row>
    <row r="135" spans="1:45" s="12" customFormat="1" ht="15" customHeight="1" x14ac:dyDescent="0.25">
      <c r="A135" s="90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42"/>
      <c r="AG135" s="39"/>
      <c r="AH135" s="39"/>
      <c r="AI135" s="39"/>
      <c r="AJ135" s="39"/>
      <c r="AK135" s="39"/>
      <c r="AL135" s="26"/>
      <c r="AM135" s="26"/>
      <c r="AN135" s="26"/>
      <c r="AO135" s="39"/>
      <c r="AP135" s="39"/>
      <c r="AQ135" s="39"/>
      <c r="AR135" s="43"/>
      <c r="AS135" s="3"/>
    </row>
    <row r="136" spans="1:45" s="12" customFormat="1" ht="15" customHeight="1" x14ac:dyDescent="0.25">
      <c r="A136" s="90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42"/>
      <c r="AG136" s="39"/>
      <c r="AH136" s="39"/>
      <c r="AI136" s="39"/>
      <c r="AJ136" s="39"/>
      <c r="AK136" s="39"/>
      <c r="AL136" s="26"/>
      <c r="AM136" s="26"/>
      <c r="AN136" s="26"/>
      <c r="AO136" s="39"/>
      <c r="AP136" s="39"/>
      <c r="AQ136" s="39"/>
      <c r="AR136" s="43"/>
      <c r="AS136" s="3"/>
    </row>
    <row r="137" spans="1:45" s="12" customFormat="1" ht="15" customHeight="1" x14ac:dyDescent="0.25">
      <c r="A137" s="90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42"/>
      <c r="AG137" s="39"/>
      <c r="AH137" s="39"/>
      <c r="AI137" s="39"/>
      <c r="AJ137" s="39"/>
      <c r="AK137" s="39"/>
      <c r="AL137" s="26"/>
      <c r="AM137" s="26"/>
      <c r="AN137" s="26"/>
      <c r="AO137" s="39"/>
      <c r="AP137" s="39"/>
      <c r="AQ137" s="39"/>
      <c r="AR137" s="43"/>
      <c r="AS137" s="3"/>
    </row>
    <row r="138" spans="1:45" s="12" customFormat="1" ht="15" customHeight="1" x14ac:dyDescent="0.25">
      <c r="A138" s="90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42"/>
      <c r="AG138" s="39"/>
      <c r="AH138" s="39"/>
      <c r="AI138" s="39"/>
      <c r="AJ138" s="39"/>
      <c r="AK138" s="39"/>
      <c r="AL138" s="26"/>
      <c r="AM138" s="26"/>
      <c r="AN138" s="26"/>
      <c r="AO138" s="39"/>
      <c r="AP138" s="39"/>
      <c r="AQ138" s="39"/>
      <c r="AR138" s="43"/>
      <c r="AS138" s="3"/>
    </row>
    <row r="139" spans="1:45" s="12" customFormat="1" ht="15" customHeight="1" x14ac:dyDescent="0.25">
      <c r="A139" s="90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42"/>
      <c r="AG139" s="39"/>
      <c r="AH139" s="39"/>
      <c r="AI139" s="39"/>
      <c r="AJ139" s="39"/>
      <c r="AK139" s="39"/>
      <c r="AL139" s="26"/>
      <c r="AM139" s="26"/>
      <c r="AN139" s="26"/>
      <c r="AO139" s="39"/>
      <c r="AP139" s="39"/>
      <c r="AQ139" s="39"/>
      <c r="AR139" s="43"/>
      <c r="AS139" s="3"/>
    </row>
    <row r="140" spans="1:45" s="12" customFormat="1" ht="15" customHeight="1" x14ac:dyDescent="0.25">
      <c r="A140" s="90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42"/>
      <c r="AG140" s="39"/>
      <c r="AH140" s="39"/>
      <c r="AI140" s="39"/>
      <c r="AJ140" s="39"/>
      <c r="AK140" s="39"/>
      <c r="AL140" s="26"/>
      <c r="AM140" s="26"/>
      <c r="AN140" s="26"/>
      <c r="AO140" s="39"/>
      <c r="AP140" s="39"/>
      <c r="AQ140" s="39"/>
      <c r="AR140" s="43"/>
      <c r="AS140" s="3"/>
    </row>
    <row r="141" spans="1:45" s="12" customFormat="1" ht="15" customHeight="1" x14ac:dyDescent="0.25">
      <c r="A141" s="90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42"/>
      <c r="AG141" s="39"/>
      <c r="AH141" s="39"/>
      <c r="AI141" s="39"/>
      <c r="AJ141" s="39"/>
      <c r="AK141" s="39"/>
      <c r="AL141" s="26"/>
      <c r="AM141" s="26"/>
      <c r="AN141" s="26"/>
      <c r="AO141" s="39"/>
      <c r="AP141" s="39"/>
      <c r="AQ141" s="39"/>
      <c r="AR141" s="43"/>
      <c r="AS141" s="3"/>
    </row>
    <row r="142" spans="1:45" s="12" customFormat="1" ht="15" customHeight="1" x14ac:dyDescent="0.25">
      <c r="A142" s="90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42"/>
      <c r="AG142" s="39"/>
      <c r="AH142" s="39"/>
      <c r="AI142" s="39"/>
      <c r="AJ142" s="39"/>
      <c r="AK142" s="39"/>
      <c r="AL142" s="26"/>
      <c r="AM142" s="26"/>
      <c r="AN142" s="26"/>
      <c r="AO142" s="39"/>
      <c r="AP142" s="39"/>
      <c r="AQ142" s="39"/>
      <c r="AR142" s="43"/>
      <c r="AS142" s="3"/>
    </row>
    <row r="143" spans="1:45" s="12" customFormat="1" ht="15" customHeight="1" x14ac:dyDescent="0.25">
      <c r="A143" s="90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42"/>
      <c r="AG143" s="39"/>
      <c r="AH143" s="39"/>
      <c r="AI143" s="39"/>
      <c r="AJ143" s="39"/>
      <c r="AK143" s="39"/>
      <c r="AL143" s="26"/>
      <c r="AM143" s="26"/>
      <c r="AN143" s="26"/>
      <c r="AO143" s="39"/>
      <c r="AP143" s="39"/>
      <c r="AQ143" s="39"/>
      <c r="AR143" s="43"/>
      <c r="AS143" s="3"/>
    </row>
    <row r="144" spans="1:45" s="12" customFormat="1" ht="15" customHeight="1" x14ac:dyDescent="0.25">
      <c r="A144" s="90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42"/>
      <c r="AG144" s="39"/>
      <c r="AH144" s="39"/>
      <c r="AI144" s="39"/>
      <c r="AJ144" s="39"/>
      <c r="AK144" s="39"/>
      <c r="AL144" s="26"/>
      <c r="AM144" s="26"/>
      <c r="AN144" s="26"/>
      <c r="AO144" s="39"/>
      <c r="AP144" s="39"/>
      <c r="AQ144" s="39"/>
      <c r="AR144" s="43"/>
      <c r="AS144" s="3"/>
    </row>
    <row r="145" spans="1:45" s="12" customFormat="1" ht="15" customHeight="1" x14ac:dyDescent="0.25">
      <c r="A145" s="90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42"/>
      <c r="AG145" s="39"/>
      <c r="AH145" s="39"/>
      <c r="AI145" s="39"/>
      <c r="AJ145" s="39"/>
      <c r="AK145" s="39"/>
      <c r="AL145" s="26"/>
      <c r="AM145" s="26"/>
      <c r="AN145" s="26"/>
      <c r="AO145" s="39"/>
      <c r="AP145" s="39"/>
      <c r="AQ145" s="39"/>
      <c r="AR145" s="43"/>
      <c r="AS145" s="3"/>
    </row>
    <row r="146" spans="1:45" s="12" customFormat="1" ht="15" customHeight="1" x14ac:dyDescent="0.25">
      <c r="A146" s="90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42"/>
      <c r="AG146" s="39"/>
      <c r="AH146" s="39"/>
      <c r="AI146" s="39"/>
      <c r="AJ146" s="39"/>
      <c r="AK146" s="39"/>
      <c r="AL146" s="26"/>
      <c r="AM146" s="26"/>
      <c r="AN146" s="26"/>
      <c r="AO146" s="39"/>
      <c r="AP146" s="39"/>
      <c r="AQ146" s="39"/>
      <c r="AR146" s="43"/>
      <c r="AS146" s="3"/>
    </row>
    <row r="147" spans="1:45" s="12" customFormat="1" ht="15" customHeight="1" x14ac:dyDescent="0.25">
      <c r="A147" s="90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42"/>
      <c r="AG147" s="39"/>
      <c r="AH147" s="39"/>
      <c r="AI147" s="39"/>
      <c r="AJ147" s="39"/>
      <c r="AK147" s="39"/>
      <c r="AL147" s="26"/>
      <c r="AM147" s="26"/>
      <c r="AN147" s="26"/>
      <c r="AO147" s="39"/>
      <c r="AP147" s="39"/>
      <c r="AQ147" s="39"/>
      <c r="AR147" s="43"/>
      <c r="AS147" s="3"/>
    </row>
    <row r="148" spans="1:45" s="12" customFormat="1" ht="15" customHeight="1" x14ac:dyDescent="0.25">
      <c r="A148" s="90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42"/>
      <c r="AG148" s="39"/>
      <c r="AH148" s="39"/>
      <c r="AI148" s="39"/>
      <c r="AJ148" s="39"/>
      <c r="AK148" s="39"/>
      <c r="AL148" s="26"/>
      <c r="AM148" s="26"/>
      <c r="AN148" s="26"/>
      <c r="AO148" s="39"/>
      <c r="AP148" s="39"/>
      <c r="AQ148" s="39"/>
      <c r="AR148" s="43"/>
      <c r="AS148" s="3"/>
    </row>
    <row r="149" spans="1:45" s="12" customFormat="1" ht="15" customHeight="1" x14ac:dyDescent="0.25">
      <c r="A149" s="90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42"/>
      <c r="AG149" s="39"/>
      <c r="AH149" s="39"/>
      <c r="AI149" s="39"/>
      <c r="AJ149" s="39"/>
      <c r="AK149" s="39"/>
      <c r="AL149" s="26"/>
      <c r="AM149" s="26"/>
      <c r="AN149" s="26"/>
      <c r="AO149" s="39"/>
      <c r="AP149" s="39"/>
      <c r="AQ149" s="39"/>
      <c r="AR149" s="43"/>
      <c r="AS149" s="3"/>
    </row>
    <row r="150" spans="1:45" s="12" customFormat="1" ht="15" customHeight="1" x14ac:dyDescent="0.25">
      <c r="A150" s="90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42"/>
      <c r="AG150" s="39"/>
      <c r="AH150" s="39"/>
      <c r="AI150" s="39"/>
      <c r="AJ150" s="39"/>
      <c r="AK150" s="39"/>
      <c r="AL150" s="26"/>
      <c r="AM150" s="26"/>
      <c r="AN150" s="26"/>
      <c r="AO150" s="39"/>
      <c r="AP150" s="39"/>
      <c r="AQ150" s="39"/>
      <c r="AR150" s="43"/>
      <c r="AS150" s="3"/>
    </row>
    <row r="151" spans="1:45" s="12" customFormat="1" ht="15" customHeight="1" x14ac:dyDescent="0.25">
      <c r="A151" s="90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42"/>
      <c r="AG151" s="39"/>
      <c r="AH151" s="39"/>
      <c r="AI151" s="39"/>
      <c r="AJ151" s="39"/>
      <c r="AK151" s="39"/>
      <c r="AL151" s="26"/>
      <c r="AM151" s="26"/>
      <c r="AN151" s="26"/>
      <c r="AO151" s="39"/>
      <c r="AP151" s="39"/>
      <c r="AQ151" s="39"/>
      <c r="AR151" s="43"/>
      <c r="AS151" s="3"/>
    </row>
    <row r="152" spans="1:45" s="12" customFormat="1" ht="15" customHeight="1" x14ac:dyDescent="0.25">
      <c r="A152" s="90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42"/>
      <c r="AG152" s="39"/>
      <c r="AH152" s="39"/>
      <c r="AI152" s="39"/>
      <c r="AJ152" s="39"/>
      <c r="AK152" s="39"/>
      <c r="AL152" s="26"/>
      <c r="AM152" s="26"/>
      <c r="AN152" s="26"/>
      <c r="AO152" s="39"/>
      <c r="AP152" s="39"/>
      <c r="AQ152" s="39"/>
      <c r="AR152" s="43"/>
      <c r="AS152" s="3"/>
    </row>
    <row r="153" spans="1:45" s="12" customFormat="1" ht="15" customHeight="1" x14ac:dyDescent="0.25">
      <c r="A153" s="90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42"/>
      <c r="AG153" s="39"/>
      <c r="AH153" s="39"/>
      <c r="AI153" s="39"/>
      <c r="AJ153" s="39"/>
      <c r="AK153" s="39"/>
      <c r="AL153" s="26"/>
      <c r="AM153" s="26"/>
      <c r="AN153" s="26"/>
      <c r="AO153" s="39"/>
      <c r="AP153" s="39"/>
      <c r="AQ153" s="39"/>
      <c r="AR153" s="43"/>
      <c r="AS153" s="3"/>
    </row>
    <row r="154" spans="1:45" s="12" customFormat="1" ht="15" customHeight="1" x14ac:dyDescent="0.25">
      <c r="A154" s="90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42"/>
      <c r="AG154" s="39"/>
      <c r="AH154" s="39"/>
      <c r="AI154" s="39"/>
      <c r="AJ154" s="39"/>
      <c r="AK154" s="39"/>
      <c r="AL154" s="26"/>
      <c r="AM154" s="26"/>
      <c r="AN154" s="26"/>
      <c r="AO154" s="39"/>
      <c r="AP154" s="39"/>
      <c r="AQ154" s="39"/>
      <c r="AR154" s="43"/>
      <c r="AS154" s="3"/>
    </row>
    <row r="155" spans="1:45" s="12" customFormat="1" ht="15" customHeight="1" x14ac:dyDescent="0.25">
      <c r="A155" s="90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42"/>
      <c r="AG155" s="39"/>
      <c r="AH155" s="39"/>
      <c r="AI155" s="39"/>
      <c r="AJ155" s="39"/>
      <c r="AK155" s="39"/>
      <c r="AL155" s="26"/>
      <c r="AM155" s="26"/>
      <c r="AN155" s="26"/>
      <c r="AO155" s="39"/>
      <c r="AP155" s="39"/>
      <c r="AQ155" s="39"/>
      <c r="AR155" s="43"/>
      <c r="AS155" s="3"/>
    </row>
    <row r="156" spans="1:45" s="12" customFormat="1" ht="15" customHeight="1" x14ac:dyDescent="0.25">
      <c r="A156" s="90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42"/>
      <c r="AG156" s="39"/>
      <c r="AH156" s="39"/>
      <c r="AI156" s="39"/>
      <c r="AJ156" s="39"/>
      <c r="AK156" s="39"/>
      <c r="AL156" s="26"/>
      <c r="AM156" s="26"/>
      <c r="AN156" s="26"/>
      <c r="AO156" s="39"/>
      <c r="AP156" s="39"/>
      <c r="AQ156" s="39"/>
      <c r="AR156" s="43"/>
      <c r="AS156" s="3"/>
    </row>
    <row r="157" spans="1:45" s="12" customFormat="1" ht="15" customHeight="1" x14ac:dyDescent="0.25">
      <c r="A157" s="90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42"/>
      <c r="AG157" s="39"/>
      <c r="AH157" s="39"/>
      <c r="AI157" s="39"/>
      <c r="AJ157" s="39"/>
      <c r="AK157" s="39"/>
      <c r="AL157" s="26"/>
      <c r="AM157" s="26"/>
      <c r="AN157" s="26"/>
      <c r="AO157" s="39"/>
      <c r="AP157" s="39"/>
      <c r="AQ157" s="39"/>
      <c r="AR157" s="43"/>
      <c r="AS157" s="3"/>
    </row>
    <row r="158" spans="1:45" s="12" customFormat="1" ht="15" customHeight="1" x14ac:dyDescent="0.25">
      <c r="A158" s="90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42"/>
      <c r="AG158" s="39"/>
      <c r="AH158" s="39"/>
      <c r="AI158" s="39"/>
      <c r="AJ158" s="39"/>
      <c r="AK158" s="39"/>
      <c r="AL158" s="26"/>
      <c r="AM158" s="26"/>
      <c r="AN158" s="26"/>
      <c r="AO158" s="39"/>
      <c r="AP158" s="39"/>
      <c r="AQ158" s="39"/>
      <c r="AR158" s="43"/>
      <c r="AS158" s="3"/>
    </row>
    <row r="159" spans="1:45" s="12" customFormat="1" ht="15" customHeight="1" x14ac:dyDescent="0.25">
      <c r="A159" s="90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42"/>
      <c r="AG159" s="39"/>
      <c r="AH159" s="39"/>
      <c r="AI159" s="39"/>
      <c r="AJ159" s="39"/>
      <c r="AK159" s="39"/>
      <c r="AL159" s="26"/>
      <c r="AM159" s="26"/>
      <c r="AN159" s="26"/>
      <c r="AO159" s="39"/>
      <c r="AP159" s="39"/>
      <c r="AQ159" s="39"/>
      <c r="AR159" s="43"/>
      <c r="AS159" s="3"/>
    </row>
    <row r="160" spans="1:45" s="12" customFormat="1" ht="15" customHeight="1" x14ac:dyDescent="0.25">
      <c r="A160" s="90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42"/>
      <c r="AG160" s="39"/>
      <c r="AH160" s="39"/>
      <c r="AI160" s="39"/>
      <c r="AJ160" s="39"/>
      <c r="AK160" s="39"/>
      <c r="AL160" s="26"/>
      <c r="AM160" s="26"/>
      <c r="AN160" s="26"/>
      <c r="AO160" s="39"/>
      <c r="AP160" s="39"/>
      <c r="AQ160" s="39"/>
      <c r="AR160" s="43"/>
      <c r="AS160" s="3"/>
    </row>
    <row r="161" spans="1:45" s="12" customFormat="1" ht="15" customHeight="1" x14ac:dyDescent="0.25">
      <c r="A161" s="90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42"/>
      <c r="AG161" s="39"/>
      <c r="AH161" s="39"/>
      <c r="AI161" s="39"/>
      <c r="AJ161" s="39"/>
      <c r="AK161" s="39"/>
      <c r="AL161" s="26"/>
      <c r="AM161" s="26"/>
      <c r="AN161" s="26"/>
      <c r="AO161" s="39"/>
      <c r="AP161" s="39"/>
      <c r="AQ161" s="39"/>
      <c r="AR161" s="43"/>
      <c r="AS161" s="3"/>
    </row>
    <row r="162" spans="1:45" s="12" customFormat="1" ht="15" customHeight="1" x14ac:dyDescent="0.25">
      <c r="A162" s="90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42"/>
      <c r="AG162" s="39"/>
      <c r="AH162" s="39"/>
      <c r="AI162" s="39"/>
      <c r="AJ162" s="39"/>
      <c r="AK162" s="39"/>
      <c r="AL162" s="26"/>
      <c r="AM162" s="26"/>
      <c r="AN162" s="26"/>
      <c r="AO162" s="39"/>
      <c r="AP162" s="39"/>
      <c r="AQ162" s="39"/>
      <c r="AR162" s="43"/>
      <c r="AS162" s="3"/>
    </row>
    <row r="163" spans="1:45" s="12" customFormat="1" ht="15" customHeight="1" x14ac:dyDescent="0.25">
      <c r="A163" s="90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42"/>
      <c r="AG163" s="39"/>
      <c r="AH163" s="39"/>
      <c r="AI163" s="39"/>
      <c r="AJ163" s="39"/>
      <c r="AK163" s="39"/>
      <c r="AL163" s="26"/>
      <c r="AM163" s="26"/>
      <c r="AN163" s="26"/>
      <c r="AO163" s="39"/>
      <c r="AP163" s="39"/>
      <c r="AQ163" s="39"/>
      <c r="AR163" s="43"/>
      <c r="AS163" s="3"/>
    </row>
    <row r="164" spans="1:45" s="12" customFormat="1" ht="15" customHeight="1" x14ac:dyDescent="0.25">
      <c r="A164" s="90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42"/>
      <c r="AG164" s="39"/>
      <c r="AH164" s="39"/>
      <c r="AI164" s="39"/>
      <c r="AJ164" s="39"/>
      <c r="AK164" s="39"/>
      <c r="AL164" s="26"/>
      <c r="AM164" s="26"/>
      <c r="AN164" s="26"/>
      <c r="AO164" s="39"/>
      <c r="AP164" s="39"/>
      <c r="AQ164" s="39"/>
      <c r="AR164" s="43"/>
      <c r="AS164" s="3"/>
    </row>
    <row r="165" spans="1:45" s="12" customFormat="1" ht="15" customHeight="1" x14ac:dyDescent="0.25">
      <c r="A165" s="90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42"/>
      <c r="AG165" s="39"/>
      <c r="AH165" s="39"/>
      <c r="AI165" s="39"/>
      <c r="AJ165" s="39"/>
      <c r="AK165" s="39"/>
      <c r="AL165" s="26"/>
      <c r="AM165" s="26"/>
      <c r="AN165" s="26"/>
      <c r="AO165" s="39"/>
      <c r="AP165" s="39"/>
      <c r="AQ165" s="39"/>
      <c r="AR165" s="43"/>
      <c r="AS165" s="3"/>
    </row>
    <row r="166" spans="1:45" s="12" customFormat="1" ht="15" customHeight="1" x14ac:dyDescent="0.25">
      <c r="A166" s="90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42"/>
      <c r="AG166" s="39"/>
      <c r="AH166" s="39"/>
      <c r="AI166" s="39"/>
      <c r="AJ166" s="39"/>
      <c r="AK166" s="39"/>
      <c r="AL166" s="26"/>
      <c r="AM166" s="26"/>
      <c r="AN166" s="26"/>
      <c r="AO166" s="39"/>
      <c r="AP166" s="39"/>
      <c r="AQ166" s="39"/>
      <c r="AR166" s="43"/>
      <c r="AS166" s="3"/>
    </row>
    <row r="167" spans="1:45" s="12" customFormat="1" ht="15" customHeight="1" x14ac:dyDescent="0.25">
      <c r="A167" s="90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42"/>
      <c r="AG167" s="39"/>
      <c r="AH167" s="39"/>
      <c r="AI167" s="39"/>
      <c r="AJ167" s="39"/>
      <c r="AK167" s="39"/>
      <c r="AL167" s="26"/>
      <c r="AM167" s="26"/>
      <c r="AN167" s="26"/>
      <c r="AO167" s="39"/>
      <c r="AP167" s="39"/>
      <c r="AQ167" s="39"/>
      <c r="AR167" s="43"/>
      <c r="AS167" s="3"/>
    </row>
    <row r="168" spans="1:45" s="12" customFormat="1" ht="15" customHeight="1" x14ac:dyDescent="0.25">
      <c r="A168" s="90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42"/>
      <c r="AG168" s="39"/>
      <c r="AH168" s="39"/>
      <c r="AI168" s="39"/>
      <c r="AJ168" s="39"/>
      <c r="AK168" s="39"/>
      <c r="AL168" s="26"/>
      <c r="AM168" s="26"/>
      <c r="AN168" s="26"/>
      <c r="AO168" s="39"/>
      <c r="AP168" s="39"/>
      <c r="AQ168" s="39"/>
      <c r="AR168" s="43"/>
      <c r="AS168" s="3"/>
    </row>
    <row r="169" spans="1:45" s="12" customFormat="1" ht="15" customHeight="1" x14ac:dyDescent="0.25">
      <c r="A169" s="90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42"/>
      <c r="AG169" s="39"/>
      <c r="AH169" s="39"/>
      <c r="AI169" s="39"/>
      <c r="AJ169" s="39"/>
      <c r="AK169" s="39"/>
      <c r="AL169" s="26"/>
      <c r="AM169" s="26"/>
      <c r="AN169" s="26"/>
      <c r="AO169" s="39"/>
      <c r="AP169" s="39"/>
      <c r="AQ169" s="39"/>
      <c r="AR169" s="43"/>
      <c r="AS169" s="3"/>
    </row>
    <row r="170" spans="1:45" s="12" customFormat="1" ht="15" customHeight="1" x14ac:dyDescent="0.25">
      <c r="A170" s="90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42"/>
      <c r="AG170" s="39"/>
      <c r="AH170" s="39"/>
      <c r="AI170" s="39"/>
      <c r="AJ170" s="39"/>
      <c r="AK170" s="39"/>
      <c r="AL170" s="26"/>
      <c r="AM170" s="26"/>
      <c r="AN170" s="26"/>
      <c r="AO170" s="39"/>
      <c r="AP170" s="39"/>
      <c r="AQ170" s="39"/>
      <c r="AR170" s="43"/>
      <c r="AS170" s="3"/>
    </row>
    <row r="171" spans="1:45" s="12" customFormat="1" ht="15" customHeight="1" x14ac:dyDescent="0.25">
      <c r="A171" s="90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42"/>
      <c r="AG171" s="39"/>
      <c r="AH171" s="39"/>
      <c r="AI171" s="39"/>
      <c r="AJ171" s="39"/>
      <c r="AK171" s="39"/>
      <c r="AL171" s="26"/>
      <c r="AM171" s="26"/>
      <c r="AN171" s="26"/>
      <c r="AO171" s="39"/>
      <c r="AP171" s="39"/>
      <c r="AQ171" s="39"/>
      <c r="AR171" s="43"/>
      <c r="AS171" s="3"/>
    </row>
    <row r="172" spans="1:45" s="12" customFormat="1" ht="15" customHeight="1" x14ac:dyDescent="0.25">
      <c r="A172" s="90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42"/>
      <c r="AG172" s="39"/>
      <c r="AH172" s="39"/>
      <c r="AI172" s="39"/>
      <c r="AJ172" s="39"/>
      <c r="AK172" s="39"/>
      <c r="AL172" s="26"/>
      <c r="AM172" s="26"/>
      <c r="AN172" s="26"/>
      <c r="AO172" s="39"/>
      <c r="AP172" s="39"/>
      <c r="AQ172" s="39"/>
      <c r="AR172" s="43"/>
      <c r="AS172" s="3"/>
    </row>
    <row r="173" spans="1:45" s="12" customFormat="1" ht="15" customHeight="1" x14ac:dyDescent="0.25">
      <c r="A173" s="90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42"/>
      <c r="AG173" s="39"/>
      <c r="AH173" s="39"/>
      <c r="AI173" s="39"/>
      <c r="AJ173" s="39"/>
      <c r="AK173" s="39"/>
      <c r="AL173" s="26"/>
      <c r="AM173" s="26"/>
      <c r="AN173" s="26"/>
      <c r="AO173" s="39"/>
      <c r="AP173" s="39"/>
      <c r="AQ173" s="39"/>
      <c r="AR173" s="43"/>
      <c r="AS173" s="3"/>
    </row>
    <row r="174" spans="1:45" s="12" customFormat="1" ht="15" customHeight="1" x14ac:dyDescent="0.25">
      <c r="A174" s="90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42"/>
      <c r="AG174" s="39"/>
      <c r="AH174" s="39"/>
      <c r="AI174" s="39"/>
      <c r="AJ174" s="39"/>
      <c r="AK174" s="39"/>
      <c r="AL174" s="26"/>
      <c r="AM174" s="26"/>
      <c r="AN174" s="26"/>
      <c r="AO174" s="39"/>
      <c r="AP174" s="39"/>
      <c r="AQ174" s="39"/>
      <c r="AR174" s="43"/>
      <c r="AS174" s="3"/>
    </row>
    <row r="175" spans="1:45" s="12" customFormat="1" ht="15" customHeight="1" x14ac:dyDescent="0.25">
      <c r="A175" s="90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42"/>
      <c r="AG175" s="39"/>
      <c r="AH175" s="39"/>
      <c r="AI175" s="39"/>
      <c r="AJ175" s="39"/>
      <c r="AK175" s="39"/>
      <c r="AL175" s="26"/>
      <c r="AM175" s="26"/>
      <c r="AN175" s="26"/>
      <c r="AO175" s="39"/>
      <c r="AP175" s="39"/>
      <c r="AQ175" s="39"/>
      <c r="AR175" s="43"/>
      <c r="AS175" s="3"/>
    </row>
    <row r="176" spans="1:45" s="12" customFormat="1" ht="15" customHeight="1" x14ac:dyDescent="0.25">
      <c r="A176" s="90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42"/>
      <c r="AG176" s="39"/>
      <c r="AH176" s="39"/>
      <c r="AI176" s="39"/>
      <c r="AJ176" s="39"/>
      <c r="AK176" s="39"/>
      <c r="AL176" s="26"/>
      <c r="AM176" s="26"/>
      <c r="AN176" s="26"/>
      <c r="AO176" s="39"/>
      <c r="AP176" s="39"/>
      <c r="AQ176" s="39"/>
      <c r="AR176" s="43"/>
      <c r="AS176" s="3"/>
    </row>
    <row r="177" spans="1:45" s="12" customFormat="1" ht="15" customHeight="1" x14ac:dyDescent="0.25">
      <c r="A177" s="90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42"/>
      <c r="AG177" s="39"/>
      <c r="AH177" s="39"/>
      <c r="AI177" s="39"/>
      <c r="AJ177" s="39"/>
      <c r="AK177" s="39"/>
      <c r="AL177" s="26"/>
      <c r="AM177" s="26"/>
      <c r="AN177" s="26"/>
      <c r="AO177" s="39"/>
      <c r="AP177" s="39"/>
      <c r="AQ177" s="39"/>
      <c r="AR177" s="43"/>
      <c r="AS177" s="3"/>
    </row>
    <row r="178" spans="1:45" s="12" customFormat="1" ht="15" customHeight="1" x14ac:dyDescent="0.25">
      <c r="A178" s="90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42"/>
      <c r="AG178" s="39"/>
      <c r="AH178" s="39"/>
      <c r="AI178" s="39"/>
      <c r="AJ178" s="39"/>
      <c r="AK178" s="39"/>
      <c r="AL178" s="26"/>
      <c r="AM178" s="26"/>
      <c r="AN178" s="26"/>
      <c r="AO178" s="39"/>
      <c r="AP178" s="39"/>
      <c r="AQ178" s="39"/>
      <c r="AR178" s="43"/>
      <c r="AS178" s="3"/>
    </row>
    <row r="179" spans="1:45" s="12" customFormat="1" ht="15" customHeight="1" x14ac:dyDescent="0.25">
      <c r="A179" s="90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42"/>
      <c r="AG179" s="39"/>
      <c r="AH179" s="39"/>
      <c r="AI179" s="39"/>
      <c r="AJ179" s="39"/>
      <c r="AK179" s="39"/>
      <c r="AL179" s="26"/>
      <c r="AM179" s="26"/>
      <c r="AN179" s="26"/>
      <c r="AO179" s="39"/>
      <c r="AP179" s="39"/>
      <c r="AQ179" s="39"/>
      <c r="AR179" s="43"/>
      <c r="AS179" s="3"/>
    </row>
    <row r="180" spans="1:45" s="12" customFormat="1" ht="15" customHeight="1" x14ac:dyDescent="0.25">
      <c r="A180" s="90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42"/>
      <c r="AG180" s="39"/>
      <c r="AH180" s="39"/>
      <c r="AI180" s="39"/>
      <c r="AJ180" s="39"/>
      <c r="AK180" s="39"/>
      <c r="AL180" s="26"/>
      <c r="AM180" s="26"/>
      <c r="AN180" s="26"/>
      <c r="AO180" s="39"/>
      <c r="AP180" s="39"/>
      <c r="AQ180" s="39"/>
      <c r="AR180" s="43"/>
      <c r="AS180" s="3"/>
    </row>
    <row r="181" spans="1:45" s="12" customFormat="1" ht="15" customHeight="1" x14ac:dyDescent="0.25">
      <c r="A181" s="90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42"/>
      <c r="AG181" s="39"/>
      <c r="AH181" s="39"/>
      <c r="AI181" s="39"/>
      <c r="AJ181" s="39"/>
      <c r="AK181" s="39"/>
      <c r="AL181" s="26"/>
      <c r="AM181" s="26"/>
      <c r="AN181" s="26"/>
      <c r="AO181" s="39"/>
      <c r="AP181" s="39"/>
      <c r="AQ181" s="39"/>
      <c r="AR181" s="43"/>
      <c r="AS181" s="3"/>
    </row>
    <row r="182" spans="1:45" s="12" customFormat="1" ht="15" customHeight="1" x14ac:dyDescent="0.25">
      <c r="A182" s="90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42"/>
      <c r="AG182" s="39"/>
      <c r="AH182" s="39"/>
      <c r="AI182" s="39"/>
      <c r="AJ182" s="39"/>
      <c r="AK182" s="39"/>
      <c r="AL182" s="26"/>
      <c r="AM182" s="26"/>
      <c r="AN182" s="26"/>
      <c r="AO182" s="39"/>
      <c r="AP182" s="39"/>
      <c r="AQ182" s="39"/>
      <c r="AR182" s="43"/>
      <c r="AS182" s="3"/>
    </row>
    <row r="183" spans="1:45" s="12" customFormat="1" ht="15" customHeight="1" x14ac:dyDescent="0.25">
      <c r="A183" s="90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42"/>
      <c r="AG183" s="39"/>
      <c r="AH183" s="39"/>
      <c r="AI183" s="39"/>
      <c r="AJ183" s="39"/>
      <c r="AK183" s="39"/>
      <c r="AL183" s="26"/>
      <c r="AM183" s="26"/>
      <c r="AN183" s="26"/>
      <c r="AO183" s="39"/>
      <c r="AP183" s="39"/>
      <c r="AQ183" s="39"/>
      <c r="AR183" s="43"/>
      <c r="AS183" s="3"/>
    </row>
    <row r="184" spans="1:45" s="12" customFormat="1" ht="15" customHeight="1" x14ac:dyDescent="0.25">
      <c r="A184" s="90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42"/>
      <c r="AG184" s="39"/>
      <c r="AH184" s="39"/>
      <c r="AI184" s="39"/>
      <c r="AJ184" s="39"/>
      <c r="AK184" s="39"/>
      <c r="AL184" s="26"/>
      <c r="AM184" s="26"/>
      <c r="AN184" s="26"/>
      <c r="AO184" s="39"/>
      <c r="AP184" s="39"/>
      <c r="AQ184" s="39"/>
      <c r="AR184" s="43"/>
      <c r="AS184" s="3"/>
    </row>
    <row r="185" spans="1:45" s="12" customFormat="1" ht="15" customHeight="1" x14ac:dyDescent="0.25">
      <c r="A185" s="90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42"/>
      <c r="AG185" s="39"/>
      <c r="AH185" s="39"/>
      <c r="AI185" s="39"/>
      <c r="AJ185" s="39"/>
      <c r="AK185" s="39"/>
      <c r="AL185" s="26"/>
      <c r="AM185" s="26"/>
      <c r="AN185" s="26"/>
      <c r="AO185" s="39"/>
      <c r="AP185" s="39"/>
      <c r="AQ185" s="39"/>
      <c r="AR185" s="43"/>
      <c r="AS185" s="3"/>
    </row>
    <row r="186" spans="1:45" s="12" customFormat="1" ht="15" customHeight="1" x14ac:dyDescent="0.25">
      <c r="A186" s="90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42"/>
      <c r="AG186" s="39"/>
      <c r="AH186" s="39"/>
      <c r="AI186" s="39"/>
      <c r="AJ186" s="39"/>
      <c r="AK186" s="39"/>
      <c r="AL186" s="26"/>
      <c r="AM186" s="26"/>
      <c r="AN186" s="26"/>
      <c r="AO186" s="39"/>
      <c r="AP186" s="39"/>
      <c r="AQ186" s="39"/>
      <c r="AR186" s="43"/>
      <c r="AS186" s="3"/>
    </row>
    <row r="187" spans="1:45" s="12" customFormat="1" ht="15" customHeight="1" x14ac:dyDescent="0.25">
      <c r="A187" s="90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42"/>
      <c r="AG187" s="39"/>
      <c r="AH187" s="39"/>
      <c r="AI187" s="39"/>
      <c r="AJ187" s="39"/>
      <c r="AK187" s="39"/>
      <c r="AL187" s="26"/>
      <c r="AM187" s="26"/>
      <c r="AN187" s="26"/>
      <c r="AO187" s="39"/>
      <c r="AP187" s="39"/>
      <c r="AQ187" s="39"/>
      <c r="AR187" s="43"/>
      <c r="AS187" s="3"/>
    </row>
    <row r="188" spans="1:45" s="12" customFormat="1" ht="15" customHeight="1" x14ac:dyDescent="0.25">
      <c r="A188" s="90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42"/>
      <c r="AG188" s="39"/>
      <c r="AH188" s="39"/>
      <c r="AI188" s="39"/>
      <c r="AJ188" s="39"/>
      <c r="AK188" s="39"/>
      <c r="AL188" s="26"/>
      <c r="AM188" s="26"/>
      <c r="AN188" s="26"/>
      <c r="AO188" s="39"/>
      <c r="AP188" s="39"/>
      <c r="AQ188" s="39"/>
      <c r="AR188" s="43"/>
      <c r="AS188" s="3"/>
    </row>
    <row r="189" spans="1:45" s="12" customFormat="1" ht="15" customHeight="1" x14ac:dyDescent="0.25">
      <c r="A189" s="90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42"/>
      <c r="AG189" s="39"/>
      <c r="AH189" s="39"/>
      <c r="AI189" s="39"/>
      <c r="AJ189" s="39"/>
      <c r="AK189" s="39"/>
      <c r="AL189" s="26"/>
      <c r="AM189" s="26"/>
      <c r="AN189" s="26"/>
      <c r="AO189" s="39"/>
      <c r="AP189" s="39"/>
      <c r="AQ189" s="39"/>
      <c r="AR189" s="43"/>
      <c r="AS189" s="3"/>
    </row>
    <row r="190" spans="1:45" s="12" customFormat="1" ht="15" customHeight="1" x14ac:dyDescent="0.25">
      <c r="A190" s="90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42"/>
      <c r="AG190" s="39"/>
      <c r="AH190" s="39"/>
      <c r="AI190" s="39"/>
      <c r="AJ190" s="39"/>
      <c r="AK190" s="39"/>
      <c r="AL190" s="26"/>
      <c r="AM190" s="26"/>
      <c r="AN190" s="26"/>
      <c r="AO190" s="39"/>
      <c r="AP190" s="39"/>
      <c r="AQ190" s="39"/>
      <c r="AR190" s="43"/>
      <c r="AS190" s="3"/>
    </row>
    <row r="191" spans="1:45" s="12" customFormat="1" ht="15" customHeight="1" x14ac:dyDescent="0.25">
      <c r="A191" s="90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42"/>
      <c r="AG191" s="39"/>
      <c r="AH191" s="39"/>
      <c r="AI191" s="39"/>
      <c r="AJ191" s="39"/>
      <c r="AK191" s="39"/>
      <c r="AL191" s="26"/>
      <c r="AM191" s="26"/>
      <c r="AN191" s="26"/>
      <c r="AO191" s="39"/>
      <c r="AP191" s="39"/>
      <c r="AQ191" s="39"/>
      <c r="AR191" s="43"/>
      <c r="AS191" s="3"/>
    </row>
    <row r="192" spans="1:45" s="12" customFormat="1" ht="15" customHeight="1" x14ac:dyDescent="0.25">
      <c r="A192" s="90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42"/>
      <c r="AG192" s="39"/>
      <c r="AH192" s="39"/>
      <c r="AI192" s="39"/>
      <c r="AJ192" s="39"/>
      <c r="AK192" s="39"/>
      <c r="AL192" s="26"/>
      <c r="AM192" s="26"/>
      <c r="AN192" s="26"/>
      <c r="AO192" s="39"/>
      <c r="AP192" s="39"/>
      <c r="AQ192" s="39"/>
      <c r="AR192" s="43"/>
      <c r="AS192" s="3"/>
    </row>
    <row r="193" spans="1:45" s="12" customFormat="1" ht="15" customHeight="1" x14ac:dyDescent="0.25">
      <c r="A193" s="90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42"/>
      <c r="AG193" s="39"/>
      <c r="AH193" s="39"/>
      <c r="AI193" s="39"/>
      <c r="AJ193" s="39"/>
      <c r="AK193" s="39"/>
      <c r="AL193" s="26"/>
      <c r="AM193" s="26"/>
      <c r="AN193" s="26"/>
      <c r="AO193" s="39"/>
      <c r="AP193" s="39"/>
      <c r="AQ193" s="39"/>
      <c r="AR193" s="43"/>
      <c r="AS193" s="3"/>
    </row>
    <row r="194" spans="1:45" s="12" customFormat="1" ht="15" customHeight="1" x14ac:dyDescent="0.25">
      <c r="A194" s="90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42"/>
      <c r="AG194" s="39"/>
      <c r="AH194" s="39"/>
      <c r="AI194" s="39"/>
      <c r="AJ194" s="39"/>
      <c r="AK194" s="39"/>
      <c r="AL194" s="26"/>
      <c r="AM194" s="26"/>
      <c r="AN194" s="26"/>
      <c r="AO194" s="39"/>
      <c r="AP194" s="39"/>
      <c r="AQ194" s="39"/>
      <c r="AR194" s="43"/>
      <c r="AS194" s="3"/>
    </row>
    <row r="195" spans="1:45" s="12" customFormat="1" ht="15" customHeight="1" x14ac:dyDescent="0.25">
      <c r="A195" s="90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42"/>
      <c r="AG195" s="39"/>
      <c r="AH195" s="39"/>
      <c r="AI195" s="39"/>
      <c r="AJ195" s="39"/>
      <c r="AK195" s="39"/>
      <c r="AL195" s="26"/>
      <c r="AM195" s="26"/>
      <c r="AN195" s="26"/>
      <c r="AO195" s="39"/>
      <c r="AP195" s="39"/>
      <c r="AQ195" s="39"/>
      <c r="AR195" s="43"/>
      <c r="AS195" s="3"/>
    </row>
    <row r="196" spans="1:45" s="12" customFormat="1" ht="15" customHeight="1" x14ac:dyDescent="0.25">
      <c r="A196" s="90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42"/>
      <c r="AG196" s="39"/>
      <c r="AH196" s="39"/>
      <c r="AI196" s="39"/>
      <c r="AJ196" s="39"/>
      <c r="AK196" s="39"/>
      <c r="AL196" s="26"/>
      <c r="AM196" s="26"/>
      <c r="AN196" s="26"/>
      <c r="AO196" s="39"/>
      <c r="AP196" s="39"/>
      <c r="AQ196" s="39"/>
      <c r="AR196" s="43"/>
      <c r="AS196" s="3"/>
    </row>
    <row r="197" spans="1:45" s="12" customFormat="1" ht="15" customHeight="1" x14ac:dyDescent="0.25">
      <c r="A197" s="90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42"/>
      <c r="AG197" s="39"/>
      <c r="AH197" s="39"/>
      <c r="AI197" s="39"/>
      <c r="AJ197" s="39"/>
      <c r="AK197" s="39"/>
      <c r="AL197" s="26"/>
      <c r="AM197" s="26"/>
      <c r="AN197" s="26"/>
      <c r="AO197" s="39"/>
      <c r="AP197" s="39"/>
      <c r="AQ197" s="39"/>
      <c r="AR197" s="43"/>
      <c r="AS197" s="3"/>
    </row>
    <row r="198" spans="1:45" s="12" customFormat="1" ht="15" customHeight="1" x14ac:dyDescent="0.25">
      <c r="A198" s="90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42"/>
      <c r="AG198" s="39"/>
      <c r="AH198" s="39"/>
      <c r="AI198" s="39"/>
      <c r="AJ198" s="39"/>
      <c r="AK198" s="39"/>
      <c r="AL198" s="26"/>
      <c r="AM198" s="26"/>
      <c r="AN198" s="26"/>
      <c r="AO198" s="39"/>
      <c r="AP198" s="39"/>
      <c r="AQ198" s="39"/>
      <c r="AR198" s="43"/>
      <c r="AS198" s="3"/>
    </row>
    <row r="199" spans="1:45" s="12" customFormat="1" ht="15" customHeight="1" x14ac:dyDescent="0.25">
      <c r="A199" s="90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42"/>
      <c r="AG199" s="39"/>
      <c r="AH199" s="39"/>
      <c r="AI199" s="39"/>
      <c r="AJ199" s="39"/>
      <c r="AK199" s="39"/>
      <c r="AL199" s="26"/>
      <c r="AM199" s="26"/>
      <c r="AN199" s="26"/>
      <c r="AO199" s="39"/>
      <c r="AP199" s="39"/>
      <c r="AQ199" s="39"/>
      <c r="AR199" s="43"/>
      <c r="AS199" s="3"/>
    </row>
    <row r="200" spans="1:45" s="12" customFormat="1" ht="15" customHeight="1" x14ac:dyDescent="0.25">
      <c r="A200" s="90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42"/>
      <c r="AG200" s="39"/>
      <c r="AH200" s="39"/>
      <c r="AI200" s="39"/>
      <c r="AJ200" s="39"/>
      <c r="AK200" s="39"/>
      <c r="AL200" s="26"/>
      <c r="AM200" s="26"/>
      <c r="AN200" s="26"/>
      <c r="AO200" s="39"/>
      <c r="AP200" s="39"/>
      <c r="AQ200" s="39"/>
      <c r="AR200" s="43"/>
      <c r="AS200" s="3"/>
    </row>
    <row r="201" spans="1:45" s="12" customFormat="1" ht="15" customHeight="1" x14ac:dyDescent="0.25">
      <c r="A201" s="90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42"/>
      <c r="AG201" s="39"/>
      <c r="AH201" s="39"/>
      <c r="AI201" s="39"/>
      <c r="AJ201" s="39"/>
      <c r="AK201" s="39"/>
      <c r="AL201" s="26"/>
      <c r="AM201" s="26"/>
      <c r="AN201" s="26"/>
      <c r="AO201" s="39"/>
      <c r="AP201" s="39"/>
      <c r="AQ201" s="39"/>
      <c r="AR201" s="43"/>
      <c r="AS201" s="3"/>
    </row>
    <row r="202" spans="1:45" s="12" customFormat="1" ht="15" customHeight="1" x14ac:dyDescent="0.25">
      <c r="A202" s="90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42"/>
      <c r="AG202" s="39"/>
      <c r="AH202" s="39"/>
      <c r="AI202" s="39"/>
      <c r="AJ202" s="39"/>
      <c r="AK202" s="39"/>
      <c r="AL202" s="26"/>
      <c r="AM202" s="26"/>
      <c r="AN202" s="26"/>
      <c r="AO202" s="39"/>
      <c r="AP202" s="39"/>
      <c r="AQ202" s="39"/>
      <c r="AR202" s="43"/>
      <c r="AS202" s="3"/>
    </row>
    <row r="203" spans="1:45" s="12" customFormat="1" ht="15" customHeight="1" x14ac:dyDescent="0.25">
      <c r="A203" s="90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42"/>
      <c r="AG203" s="39"/>
      <c r="AH203" s="39"/>
      <c r="AI203" s="39"/>
      <c r="AJ203" s="39"/>
      <c r="AK203" s="39"/>
      <c r="AL203" s="26"/>
      <c r="AM203" s="26"/>
      <c r="AN203" s="26"/>
      <c r="AO203" s="39"/>
      <c r="AP203" s="39"/>
      <c r="AQ203" s="39"/>
      <c r="AR203" s="43"/>
      <c r="AS203" s="3"/>
    </row>
    <row r="204" spans="1:45" s="12" customFormat="1" ht="15" customHeight="1" x14ac:dyDescent="0.25">
      <c r="A204" s="90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42"/>
      <c r="AG204" s="39"/>
      <c r="AH204" s="39"/>
      <c r="AI204" s="39"/>
      <c r="AJ204" s="39"/>
      <c r="AK204" s="39"/>
      <c r="AL204" s="26"/>
      <c r="AM204" s="26"/>
      <c r="AN204" s="26"/>
      <c r="AO204" s="39"/>
      <c r="AP204" s="39"/>
      <c r="AQ204" s="39"/>
      <c r="AR204" s="43"/>
      <c r="AS204" s="3"/>
    </row>
    <row r="205" spans="1:45" s="12" customFormat="1" ht="15" customHeight="1" x14ac:dyDescent="0.25">
      <c r="A205" s="90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42"/>
      <c r="AG205" s="39"/>
      <c r="AH205" s="39"/>
      <c r="AI205" s="39"/>
      <c r="AJ205" s="39"/>
      <c r="AK205" s="39"/>
      <c r="AL205" s="26"/>
      <c r="AM205" s="26"/>
      <c r="AN205" s="26"/>
      <c r="AO205" s="39"/>
      <c r="AP205" s="39"/>
      <c r="AQ205" s="39"/>
      <c r="AR205" s="43"/>
      <c r="AS205" s="3"/>
    </row>
    <row r="206" spans="1:45" s="12" customFormat="1" ht="15" customHeight="1" x14ac:dyDescent="0.25">
      <c r="A206" s="90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42"/>
      <c r="AG206" s="39"/>
      <c r="AH206" s="39"/>
      <c r="AI206" s="39"/>
      <c r="AJ206" s="39"/>
      <c r="AK206" s="39"/>
      <c r="AL206" s="26"/>
      <c r="AM206" s="26"/>
      <c r="AN206" s="26"/>
      <c r="AO206" s="39"/>
      <c r="AP206" s="39"/>
      <c r="AQ206" s="39"/>
      <c r="AR206" s="43"/>
      <c r="AS206" s="3"/>
    </row>
    <row r="207" spans="1:45" s="12" customFormat="1" ht="15" customHeight="1" x14ac:dyDescent="0.25">
      <c r="A207" s="90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42"/>
      <c r="AG207" s="39"/>
      <c r="AH207" s="39"/>
      <c r="AI207" s="39"/>
      <c r="AJ207" s="39"/>
      <c r="AK207" s="39"/>
      <c r="AL207" s="26"/>
      <c r="AM207" s="26"/>
      <c r="AN207" s="26"/>
      <c r="AO207" s="39"/>
      <c r="AP207" s="39"/>
      <c r="AQ207" s="39"/>
      <c r="AR207" s="43"/>
      <c r="AS207" s="3"/>
    </row>
    <row r="208" spans="1:45" s="12" customFormat="1" ht="15" customHeight="1" x14ac:dyDescent="0.25">
      <c r="A208" s="90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42"/>
      <c r="AG208" s="39"/>
      <c r="AH208" s="39"/>
      <c r="AI208" s="39"/>
      <c r="AJ208" s="39"/>
      <c r="AK208" s="39"/>
      <c r="AL208" s="26"/>
      <c r="AM208" s="26"/>
      <c r="AN208" s="26"/>
      <c r="AO208" s="39"/>
      <c r="AP208" s="39"/>
      <c r="AQ208" s="39"/>
      <c r="AR208" s="43"/>
      <c r="AS208" s="3"/>
    </row>
    <row r="209" spans="1:45" s="12" customFormat="1" ht="15" customHeight="1" x14ac:dyDescent="0.25">
      <c r="A209" s="90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42"/>
      <c r="AG209" s="39"/>
      <c r="AH209" s="39"/>
      <c r="AI209" s="39"/>
      <c r="AJ209" s="39"/>
      <c r="AK209" s="39"/>
      <c r="AL209" s="26"/>
      <c r="AM209" s="26"/>
      <c r="AN209" s="26"/>
      <c r="AO209" s="39"/>
      <c r="AP209" s="39"/>
      <c r="AQ209" s="39"/>
      <c r="AR209" s="43"/>
      <c r="AS209" s="3"/>
    </row>
    <row r="210" spans="1:45" s="12" customFormat="1" ht="15" customHeight="1" x14ac:dyDescent="0.25">
      <c r="A210" s="90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42"/>
      <c r="AG210" s="39"/>
      <c r="AH210" s="39"/>
      <c r="AI210" s="39"/>
      <c r="AJ210" s="39"/>
      <c r="AK210" s="39"/>
      <c r="AL210" s="26"/>
      <c r="AM210" s="26"/>
      <c r="AN210" s="26"/>
      <c r="AO210" s="39"/>
      <c r="AP210" s="39"/>
      <c r="AQ210" s="39"/>
      <c r="AR210" s="43"/>
      <c r="AS210" s="3"/>
    </row>
    <row r="211" spans="1:45" s="12" customFormat="1" ht="15" customHeight="1" x14ac:dyDescent="0.25">
      <c r="A211" s="90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42"/>
      <c r="AG211" s="39"/>
      <c r="AH211" s="39"/>
      <c r="AI211" s="39"/>
      <c r="AJ211" s="39"/>
      <c r="AK211" s="39"/>
      <c r="AL211" s="26"/>
      <c r="AM211" s="26"/>
      <c r="AN211" s="26"/>
      <c r="AO211" s="39"/>
      <c r="AP211" s="39"/>
      <c r="AQ211" s="39"/>
      <c r="AR211" s="43"/>
      <c r="AS211" s="3"/>
    </row>
    <row r="212" spans="1:45" s="12" customFormat="1" ht="15" customHeight="1" x14ac:dyDescent="0.25">
      <c r="A212" s="90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42"/>
      <c r="AG212" s="39"/>
      <c r="AH212" s="39"/>
      <c r="AI212" s="39"/>
      <c r="AJ212" s="39"/>
      <c r="AK212" s="39"/>
      <c r="AL212" s="26"/>
      <c r="AM212" s="26"/>
      <c r="AN212" s="26"/>
      <c r="AO212" s="39"/>
      <c r="AP212" s="39"/>
      <c r="AQ212" s="39"/>
      <c r="AR212" s="43"/>
      <c r="AS212" s="3"/>
    </row>
    <row r="213" spans="1:45" s="12" customFormat="1" ht="15" customHeight="1" x14ac:dyDescent="0.25">
      <c r="A213" s="90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42"/>
      <c r="AG213" s="39"/>
      <c r="AH213" s="39"/>
      <c r="AI213" s="39"/>
      <c r="AJ213" s="39"/>
      <c r="AK213" s="39"/>
      <c r="AL213" s="26"/>
      <c r="AM213" s="26"/>
      <c r="AN213" s="26"/>
      <c r="AO213" s="39"/>
      <c r="AP213" s="39"/>
      <c r="AQ213" s="39"/>
      <c r="AR213" s="43"/>
      <c r="AS213" s="3"/>
    </row>
    <row r="214" spans="1:45" s="12" customFormat="1" ht="15" customHeight="1" x14ac:dyDescent="0.25">
      <c r="A214" s="90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42"/>
      <c r="AG214" s="39"/>
      <c r="AH214" s="39"/>
      <c r="AI214" s="39"/>
      <c r="AJ214" s="39"/>
      <c r="AK214" s="39"/>
      <c r="AL214" s="26"/>
      <c r="AM214" s="26"/>
      <c r="AN214" s="26"/>
      <c r="AO214" s="39"/>
      <c r="AP214" s="39"/>
      <c r="AQ214" s="39"/>
      <c r="AR214" s="43"/>
      <c r="AS214" s="3"/>
    </row>
    <row r="215" spans="1:45" s="12" customFormat="1" ht="15" customHeight="1" x14ac:dyDescent="0.25">
      <c r="A215" s="90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42"/>
      <c r="AG215" s="39"/>
      <c r="AH215" s="39"/>
      <c r="AI215" s="39"/>
      <c r="AJ215" s="39"/>
      <c r="AK215" s="39"/>
      <c r="AL215" s="26"/>
      <c r="AM215" s="26"/>
      <c r="AN215" s="26"/>
      <c r="AO215" s="39"/>
      <c r="AP215" s="39"/>
      <c r="AQ215" s="39"/>
      <c r="AR215" s="43"/>
      <c r="AS215" s="3"/>
    </row>
    <row r="216" spans="1:45" s="12" customFormat="1" ht="15" customHeight="1" x14ac:dyDescent="0.25">
      <c r="A216" s="90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42"/>
      <c r="AG216" s="39"/>
      <c r="AH216" s="39"/>
      <c r="AI216" s="39"/>
      <c r="AJ216" s="39"/>
      <c r="AK216" s="39"/>
      <c r="AL216" s="26"/>
      <c r="AM216" s="26"/>
      <c r="AN216" s="26"/>
      <c r="AO216" s="39"/>
      <c r="AP216" s="39"/>
      <c r="AQ216" s="39"/>
      <c r="AR216" s="43"/>
      <c r="AS216" s="3"/>
    </row>
    <row r="217" spans="1:45" s="12" customFormat="1" ht="15" customHeight="1" x14ac:dyDescent="0.25">
      <c r="A217" s="90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42"/>
      <c r="AG217" s="39"/>
      <c r="AH217" s="39"/>
      <c r="AI217" s="39"/>
      <c r="AJ217" s="39"/>
      <c r="AK217" s="39"/>
      <c r="AL217" s="26"/>
      <c r="AM217" s="26"/>
      <c r="AN217" s="26"/>
      <c r="AO217" s="39"/>
      <c r="AP217" s="39"/>
      <c r="AQ217" s="39"/>
      <c r="AR217" s="43"/>
      <c r="AS217" s="3"/>
    </row>
    <row r="218" spans="1:45" s="12" customFormat="1" ht="15" customHeight="1" x14ac:dyDescent="0.25">
      <c r="A218" s="90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42"/>
      <c r="AG218" s="39"/>
      <c r="AH218" s="39"/>
      <c r="AI218" s="39"/>
      <c r="AJ218" s="39"/>
      <c r="AK218" s="39"/>
      <c r="AL218" s="26"/>
      <c r="AM218" s="26"/>
      <c r="AN218" s="26"/>
      <c r="AO218" s="39"/>
      <c r="AP218" s="39"/>
      <c r="AQ218" s="39"/>
      <c r="AR218" s="43"/>
      <c r="AS218" s="3"/>
    </row>
    <row r="219" spans="1:45" s="12" customFormat="1" ht="15" customHeight="1" x14ac:dyDescent="0.25">
      <c r="A219" s="90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42"/>
      <c r="AG219" s="39"/>
      <c r="AH219" s="39"/>
      <c r="AI219" s="39"/>
      <c r="AJ219" s="39"/>
      <c r="AK219" s="39"/>
      <c r="AL219" s="26"/>
      <c r="AM219" s="26"/>
      <c r="AN219" s="26"/>
      <c r="AO219" s="39"/>
      <c r="AP219" s="39"/>
      <c r="AQ219" s="39"/>
      <c r="AR219" s="43"/>
      <c r="AS219" s="3"/>
    </row>
    <row r="220" spans="1:45" s="12" customFormat="1" ht="15" customHeight="1" x14ac:dyDescent="0.25">
      <c r="A220" s="90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42"/>
      <c r="AG220" s="39"/>
      <c r="AH220" s="39"/>
      <c r="AI220" s="39"/>
      <c r="AJ220" s="39"/>
      <c r="AK220" s="39"/>
      <c r="AL220" s="26"/>
      <c r="AM220" s="26"/>
      <c r="AN220" s="26"/>
      <c r="AO220" s="39"/>
      <c r="AP220" s="39"/>
      <c r="AQ220" s="39"/>
      <c r="AR220" s="43"/>
      <c r="AS220" s="3"/>
    </row>
    <row r="221" spans="1:45" s="12" customFormat="1" ht="15" customHeight="1" x14ac:dyDescent="0.25">
      <c r="A221" s="90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42"/>
      <c r="AG221" s="39"/>
      <c r="AH221" s="39"/>
      <c r="AI221" s="39"/>
      <c r="AJ221" s="39"/>
      <c r="AK221" s="39"/>
      <c r="AL221" s="26"/>
      <c r="AM221" s="26"/>
      <c r="AN221" s="26"/>
      <c r="AO221" s="39"/>
      <c r="AP221" s="39"/>
      <c r="AQ221" s="39"/>
      <c r="AR221" s="43"/>
      <c r="AS221" s="3"/>
    </row>
    <row r="222" spans="1:45" s="12" customFormat="1" ht="15" customHeight="1" x14ac:dyDescent="0.25">
      <c r="A222" s="90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42"/>
      <c r="AG222" s="39"/>
      <c r="AH222" s="39"/>
      <c r="AI222" s="39"/>
      <c r="AJ222" s="39"/>
      <c r="AK222" s="39"/>
      <c r="AL222" s="26"/>
      <c r="AM222" s="26"/>
      <c r="AN222" s="26"/>
      <c r="AO222" s="39"/>
      <c r="AP222" s="39"/>
      <c r="AQ222" s="39"/>
      <c r="AR222" s="43"/>
      <c r="AS222" s="3"/>
    </row>
    <row r="223" spans="1:45" s="12" customFormat="1" ht="15" customHeight="1" x14ac:dyDescent="0.25">
      <c r="A223" s="90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42"/>
      <c r="AG223" s="39"/>
      <c r="AH223" s="39"/>
      <c r="AI223" s="39"/>
      <c r="AJ223" s="39"/>
      <c r="AK223" s="39"/>
      <c r="AL223" s="26"/>
      <c r="AM223" s="26"/>
      <c r="AN223" s="26"/>
      <c r="AO223" s="39"/>
      <c r="AP223" s="39"/>
      <c r="AQ223" s="39"/>
      <c r="AR223" s="43"/>
      <c r="AS223" s="3"/>
    </row>
    <row r="224" spans="1:45" s="12" customFormat="1" ht="15" customHeight="1" x14ac:dyDescent="0.25">
      <c r="A224" s="90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42"/>
      <c r="AG224" s="39"/>
      <c r="AH224" s="39"/>
      <c r="AI224" s="39"/>
      <c r="AJ224" s="39"/>
      <c r="AK224" s="39"/>
      <c r="AL224" s="26"/>
      <c r="AM224" s="26"/>
      <c r="AN224" s="26"/>
      <c r="AO224" s="39"/>
      <c r="AP224" s="39"/>
      <c r="AQ224" s="39"/>
      <c r="AR224" s="43"/>
      <c r="AS224" s="3"/>
    </row>
    <row r="225" spans="1:45" s="12" customFormat="1" ht="15" customHeight="1" x14ac:dyDescent="0.25">
      <c r="A225" s="90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42"/>
      <c r="AG225" s="39"/>
      <c r="AH225" s="39"/>
      <c r="AI225" s="39"/>
      <c r="AJ225" s="39"/>
      <c r="AK225" s="39"/>
      <c r="AL225" s="26"/>
      <c r="AM225" s="26"/>
      <c r="AN225" s="26"/>
      <c r="AO225" s="39"/>
      <c r="AP225" s="39"/>
      <c r="AQ225" s="39"/>
      <c r="AR225" s="43"/>
      <c r="AS225" s="3"/>
    </row>
    <row r="226" spans="1:45" s="12" customFormat="1" ht="15" customHeight="1" x14ac:dyDescent="0.25">
      <c r="A226" s="90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F226" s="42"/>
      <c r="AG226" s="39"/>
      <c r="AH226" s="39"/>
      <c r="AI226" s="39"/>
      <c r="AJ226" s="39"/>
      <c r="AK226" s="39"/>
      <c r="AL226" s="26"/>
      <c r="AM226" s="26"/>
      <c r="AN226" s="26"/>
      <c r="AO226" s="39"/>
      <c r="AP226" s="39"/>
      <c r="AQ226" s="39"/>
      <c r="AR226" s="43"/>
      <c r="AS226" s="3"/>
    </row>
    <row r="227" spans="1:45" s="12" customFormat="1" ht="15" customHeight="1" x14ac:dyDescent="0.25">
      <c r="A227" s="90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42"/>
      <c r="AG227" s="39"/>
      <c r="AH227" s="39"/>
      <c r="AI227" s="39"/>
      <c r="AJ227" s="39"/>
      <c r="AK227" s="39"/>
      <c r="AL227" s="26"/>
      <c r="AM227" s="26"/>
      <c r="AN227" s="26"/>
      <c r="AO227" s="39"/>
      <c r="AP227" s="39"/>
      <c r="AQ227" s="39"/>
      <c r="AR227" s="43"/>
      <c r="AS227" s="3"/>
    </row>
    <row r="228" spans="1:45" s="12" customFormat="1" ht="15" customHeight="1" x14ac:dyDescent="0.25">
      <c r="A228" s="90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42"/>
      <c r="AG228" s="39"/>
      <c r="AH228" s="39"/>
      <c r="AI228" s="39"/>
      <c r="AJ228" s="39"/>
      <c r="AK228" s="39"/>
      <c r="AL228" s="26"/>
      <c r="AM228" s="26"/>
      <c r="AN228" s="26"/>
      <c r="AO228" s="39"/>
      <c r="AP228" s="39"/>
      <c r="AQ228" s="39"/>
      <c r="AR228" s="43"/>
      <c r="AS228" s="3"/>
    </row>
    <row r="229" spans="1:45" s="12" customFormat="1" ht="15" customHeight="1" x14ac:dyDescent="0.25">
      <c r="A229" s="90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42"/>
      <c r="AG229" s="39"/>
      <c r="AH229" s="39"/>
      <c r="AI229" s="39"/>
      <c r="AJ229" s="39"/>
      <c r="AK229" s="39"/>
      <c r="AL229" s="26"/>
      <c r="AM229" s="26"/>
      <c r="AN229" s="26"/>
      <c r="AO229" s="39"/>
      <c r="AP229" s="39"/>
      <c r="AQ229" s="39"/>
      <c r="AR229" s="43"/>
      <c r="AS229" s="3"/>
    </row>
    <row r="230" spans="1:45" s="12" customFormat="1" ht="15" customHeight="1" x14ac:dyDescent="0.25">
      <c r="A230" s="90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42"/>
      <c r="AG230" s="39"/>
      <c r="AH230" s="39"/>
      <c r="AI230" s="39"/>
      <c r="AJ230" s="39"/>
      <c r="AK230" s="39"/>
      <c r="AL230" s="26"/>
      <c r="AM230" s="26"/>
      <c r="AN230" s="26"/>
      <c r="AO230" s="39"/>
      <c r="AP230" s="39"/>
      <c r="AQ230" s="39"/>
      <c r="AR230" s="43"/>
      <c r="AS230" s="3"/>
    </row>
    <row r="231" spans="1:45" s="12" customFormat="1" ht="15" customHeight="1" x14ac:dyDescent="0.25">
      <c r="A231" s="90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F231" s="42"/>
      <c r="AG231" s="39"/>
      <c r="AH231" s="39"/>
      <c r="AI231" s="39"/>
      <c r="AJ231" s="39"/>
      <c r="AK231" s="39"/>
      <c r="AL231" s="26"/>
      <c r="AM231" s="26"/>
      <c r="AN231" s="26"/>
      <c r="AO231" s="39"/>
      <c r="AP231" s="39"/>
      <c r="AQ231" s="39"/>
      <c r="AR231" s="43"/>
      <c r="AS231" s="3"/>
    </row>
    <row r="232" spans="1:45" s="12" customFormat="1" ht="15" customHeight="1" x14ac:dyDescent="0.25">
      <c r="A232" s="90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42"/>
      <c r="AG232" s="39"/>
      <c r="AH232" s="39"/>
      <c r="AI232" s="39"/>
      <c r="AJ232" s="39"/>
      <c r="AK232" s="39"/>
      <c r="AL232" s="26"/>
      <c r="AM232" s="26"/>
      <c r="AN232" s="26"/>
      <c r="AO232" s="39"/>
      <c r="AP232" s="39"/>
      <c r="AQ232" s="39"/>
      <c r="AR232" s="43"/>
      <c r="AS232" s="3"/>
    </row>
    <row r="233" spans="1:45" s="12" customFormat="1" ht="15" customHeight="1" x14ac:dyDescent="0.25">
      <c r="A233" s="90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42"/>
      <c r="AG233" s="39"/>
      <c r="AH233" s="39"/>
      <c r="AI233" s="39"/>
      <c r="AJ233" s="39"/>
      <c r="AK233" s="39"/>
      <c r="AL233" s="26"/>
      <c r="AM233" s="26"/>
      <c r="AN233" s="26"/>
      <c r="AO233" s="39"/>
      <c r="AP233" s="39"/>
      <c r="AQ233" s="39"/>
      <c r="AR233" s="43"/>
      <c r="AS233" s="3"/>
    </row>
    <row r="234" spans="1:45" s="12" customFormat="1" ht="15" customHeight="1" x14ac:dyDescent="0.25">
      <c r="A234" s="90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F234" s="42"/>
      <c r="AG234" s="39"/>
      <c r="AH234" s="39"/>
      <c r="AI234" s="39"/>
      <c r="AJ234" s="39"/>
      <c r="AK234" s="39"/>
      <c r="AL234" s="26"/>
      <c r="AM234" s="26"/>
      <c r="AN234" s="26"/>
      <c r="AO234" s="39"/>
      <c r="AP234" s="39"/>
      <c r="AQ234" s="39"/>
      <c r="AR234" s="43"/>
      <c r="AS234" s="3"/>
    </row>
    <row r="235" spans="1:45" s="12" customFormat="1" ht="15" customHeight="1" x14ac:dyDescent="0.25">
      <c r="A235" s="90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F235" s="42"/>
      <c r="AG235" s="39"/>
      <c r="AH235" s="39"/>
      <c r="AI235" s="39"/>
      <c r="AJ235" s="39"/>
      <c r="AK235" s="39"/>
      <c r="AL235" s="26"/>
      <c r="AM235" s="26"/>
      <c r="AN235" s="26"/>
      <c r="AO235" s="39"/>
      <c r="AP235" s="39"/>
      <c r="AQ235" s="39"/>
      <c r="AR235" s="43"/>
      <c r="AS235" s="3"/>
    </row>
    <row r="236" spans="1:45" s="12" customFormat="1" ht="15" customHeight="1" x14ac:dyDescent="0.25">
      <c r="A236" s="90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F236" s="42"/>
      <c r="AG236" s="39"/>
      <c r="AH236" s="39"/>
      <c r="AI236" s="39"/>
      <c r="AJ236" s="39"/>
      <c r="AK236" s="39"/>
      <c r="AL236" s="26"/>
      <c r="AM236" s="26"/>
      <c r="AN236" s="26"/>
      <c r="AO236" s="39"/>
      <c r="AP236" s="39"/>
      <c r="AQ236" s="39"/>
      <c r="AR236" s="43"/>
      <c r="AS236" s="3"/>
    </row>
    <row r="237" spans="1:45" s="12" customFormat="1" ht="15" customHeight="1" x14ac:dyDescent="0.25">
      <c r="A237" s="90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F237" s="42"/>
      <c r="AG237" s="39"/>
      <c r="AH237" s="39"/>
      <c r="AI237" s="39"/>
      <c r="AJ237" s="39"/>
      <c r="AK237" s="39"/>
      <c r="AL237" s="26"/>
      <c r="AM237" s="26"/>
      <c r="AN237" s="26"/>
      <c r="AO237" s="39"/>
      <c r="AP237" s="39"/>
      <c r="AQ237" s="39"/>
      <c r="AR237" s="43"/>
      <c r="AS237" s="3"/>
    </row>
    <row r="238" spans="1:45" s="12" customFormat="1" ht="15" customHeight="1" x14ac:dyDescent="0.25">
      <c r="A238" s="90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F238" s="42"/>
      <c r="AG238" s="39"/>
      <c r="AH238" s="39"/>
      <c r="AI238" s="39"/>
      <c r="AJ238" s="39"/>
      <c r="AK238" s="39"/>
      <c r="AL238" s="26"/>
      <c r="AM238" s="26"/>
      <c r="AN238" s="26"/>
      <c r="AO238" s="39"/>
      <c r="AP238" s="39"/>
      <c r="AQ238" s="39"/>
      <c r="AR238" s="43"/>
      <c r="AS238" s="3"/>
    </row>
    <row r="239" spans="1:45" s="12" customFormat="1" ht="15" customHeight="1" x14ac:dyDescent="0.25">
      <c r="A239" s="90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F239" s="42"/>
      <c r="AG239" s="39"/>
      <c r="AH239" s="39"/>
      <c r="AI239" s="39"/>
      <c r="AJ239" s="39"/>
      <c r="AK239" s="39"/>
      <c r="AL239" s="26"/>
      <c r="AM239" s="26"/>
      <c r="AN239" s="26"/>
      <c r="AO239" s="39"/>
      <c r="AP239" s="39"/>
      <c r="AQ239" s="39"/>
      <c r="AR239" s="43"/>
      <c r="AS239" s="3"/>
    </row>
    <row r="240" spans="1:45" s="12" customFormat="1" ht="15" customHeight="1" x14ac:dyDescent="0.25">
      <c r="A240" s="90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F240" s="42"/>
      <c r="AG240" s="39"/>
      <c r="AH240" s="39"/>
      <c r="AI240" s="39"/>
      <c r="AJ240" s="39"/>
      <c r="AK240" s="39"/>
      <c r="AL240" s="26"/>
      <c r="AM240" s="26"/>
      <c r="AN240" s="26"/>
      <c r="AO240" s="39"/>
      <c r="AP240" s="39"/>
      <c r="AQ240" s="39"/>
      <c r="AR240" s="43"/>
      <c r="AS240" s="3"/>
    </row>
    <row r="241" spans="1:45" s="12" customFormat="1" ht="15" customHeight="1" x14ac:dyDescent="0.25">
      <c r="A241" s="90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F241" s="42"/>
      <c r="AG241" s="39"/>
      <c r="AH241" s="39"/>
      <c r="AI241" s="39"/>
      <c r="AJ241" s="39"/>
      <c r="AK241" s="39"/>
      <c r="AL241" s="26"/>
      <c r="AM241" s="26"/>
      <c r="AN241" s="26"/>
      <c r="AO241" s="39"/>
      <c r="AP241" s="39"/>
      <c r="AQ241" s="39"/>
      <c r="AR241" s="43"/>
      <c r="AS241" s="3"/>
    </row>
    <row r="242" spans="1:45" s="12" customFormat="1" ht="15" customHeight="1" x14ac:dyDescent="0.25">
      <c r="A242" s="90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F242" s="42"/>
      <c r="AG242" s="39"/>
      <c r="AH242" s="39"/>
      <c r="AI242" s="39"/>
      <c r="AJ242" s="39"/>
      <c r="AK242" s="39"/>
      <c r="AL242" s="26"/>
      <c r="AM242" s="26"/>
      <c r="AN242" s="26"/>
      <c r="AO242" s="39"/>
      <c r="AP242" s="39"/>
      <c r="AQ242" s="39"/>
      <c r="AR242" s="43"/>
      <c r="AS242" s="3"/>
    </row>
    <row r="243" spans="1:45" s="12" customFormat="1" ht="15" customHeight="1" x14ac:dyDescent="0.25">
      <c r="A243" s="90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F243" s="42"/>
      <c r="AG243" s="39"/>
      <c r="AH243" s="39"/>
      <c r="AI243" s="39"/>
      <c r="AJ243" s="39"/>
      <c r="AK243" s="39"/>
      <c r="AL243" s="26"/>
      <c r="AM243" s="26"/>
      <c r="AN243" s="26"/>
      <c r="AO243" s="39"/>
      <c r="AP243" s="39"/>
      <c r="AQ243" s="39"/>
      <c r="AR243" s="43"/>
      <c r="AS243" s="3"/>
    </row>
    <row r="244" spans="1:45" s="12" customFormat="1" ht="15" customHeight="1" x14ac:dyDescent="0.25">
      <c r="A244" s="90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F244" s="42"/>
      <c r="AG244" s="39"/>
      <c r="AH244" s="39"/>
      <c r="AI244" s="39"/>
      <c r="AJ244" s="39"/>
      <c r="AK244" s="39"/>
      <c r="AL244" s="26"/>
      <c r="AM244" s="26"/>
      <c r="AN244" s="26"/>
      <c r="AO244" s="39"/>
      <c r="AP244" s="39"/>
      <c r="AQ244" s="39"/>
      <c r="AR244" s="43"/>
      <c r="AS244" s="3"/>
    </row>
    <row r="245" spans="1:45" s="12" customFormat="1" ht="15" customHeight="1" x14ac:dyDescent="0.25">
      <c r="A245" s="90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F245" s="42"/>
      <c r="AG245" s="39"/>
      <c r="AH245" s="39"/>
      <c r="AI245" s="39"/>
      <c r="AJ245" s="39"/>
      <c r="AK245" s="39"/>
      <c r="AL245" s="26"/>
      <c r="AM245" s="26"/>
      <c r="AN245" s="26"/>
      <c r="AO245" s="39"/>
      <c r="AP245" s="39"/>
      <c r="AQ245" s="39"/>
      <c r="AR245" s="43"/>
      <c r="AS245" s="3"/>
    </row>
    <row r="246" spans="1:45" s="12" customFormat="1" ht="15" customHeight="1" x14ac:dyDescent="0.25">
      <c r="A246" s="90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F246" s="42"/>
      <c r="AG246" s="39"/>
      <c r="AH246" s="39"/>
      <c r="AI246" s="39"/>
      <c r="AJ246" s="39"/>
      <c r="AK246" s="39"/>
      <c r="AL246" s="26"/>
      <c r="AM246" s="26"/>
      <c r="AN246" s="26"/>
      <c r="AO246" s="39"/>
      <c r="AP246" s="39"/>
      <c r="AQ246" s="39"/>
      <c r="AR246" s="43"/>
      <c r="AS246" s="3"/>
    </row>
    <row r="247" spans="1:45" s="12" customFormat="1" ht="15" customHeight="1" x14ac:dyDescent="0.25">
      <c r="A247" s="90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F247" s="42"/>
      <c r="AG247" s="39"/>
      <c r="AH247" s="39"/>
      <c r="AI247" s="39"/>
      <c r="AJ247" s="39"/>
      <c r="AK247" s="39"/>
      <c r="AL247" s="26"/>
      <c r="AM247" s="26"/>
      <c r="AN247" s="26"/>
      <c r="AO247" s="39"/>
      <c r="AP247" s="39"/>
      <c r="AQ247" s="39"/>
      <c r="AR247" s="43"/>
      <c r="AS247" s="3"/>
    </row>
    <row r="248" spans="1:45" s="12" customFormat="1" ht="15" customHeight="1" x14ac:dyDescent="0.25">
      <c r="A248" s="90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F248" s="42"/>
      <c r="AG248" s="39"/>
      <c r="AH248" s="39"/>
      <c r="AI248" s="39"/>
      <c r="AJ248" s="39"/>
      <c r="AK248" s="39"/>
      <c r="AL248" s="26"/>
      <c r="AM248" s="26"/>
      <c r="AN248" s="26"/>
      <c r="AO248" s="39"/>
      <c r="AP248" s="39"/>
      <c r="AQ248" s="39"/>
      <c r="AR248" s="43"/>
      <c r="AS248" s="3"/>
    </row>
    <row r="249" spans="1:45" s="12" customFormat="1" ht="15" customHeight="1" x14ac:dyDescent="0.25">
      <c r="A249" s="90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F249" s="42"/>
      <c r="AG249" s="39"/>
      <c r="AH249" s="39"/>
      <c r="AI249" s="39"/>
      <c r="AJ249" s="39"/>
      <c r="AK249" s="39"/>
      <c r="AL249" s="26"/>
      <c r="AM249" s="26"/>
      <c r="AN249" s="26"/>
      <c r="AO249" s="39"/>
      <c r="AP249" s="39"/>
      <c r="AQ249" s="39"/>
      <c r="AR249" s="43"/>
      <c r="AS249" s="3"/>
    </row>
    <row r="250" spans="1:45" s="12" customFormat="1" ht="15" customHeight="1" x14ac:dyDescent="0.25">
      <c r="A250" s="90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F250" s="42"/>
      <c r="AG250" s="39"/>
      <c r="AH250" s="39"/>
      <c r="AI250" s="39"/>
      <c r="AJ250" s="39"/>
      <c r="AK250" s="39"/>
      <c r="AL250" s="26"/>
      <c r="AM250" s="26"/>
      <c r="AN250" s="26"/>
      <c r="AO250" s="39"/>
      <c r="AP250" s="39"/>
      <c r="AQ250" s="39"/>
      <c r="AR250" s="43"/>
      <c r="AS250" s="3"/>
    </row>
    <row r="251" spans="1:45" s="12" customFormat="1" ht="15" customHeight="1" x14ac:dyDescent="0.25">
      <c r="A251" s="90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F251" s="42"/>
      <c r="AG251" s="39"/>
      <c r="AH251" s="39"/>
      <c r="AI251" s="39"/>
      <c r="AJ251" s="39"/>
      <c r="AK251" s="39"/>
      <c r="AL251" s="26"/>
      <c r="AM251" s="26"/>
      <c r="AN251" s="26"/>
      <c r="AO251" s="39"/>
      <c r="AP251" s="39"/>
      <c r="AQ251" s="39"/>
      <c r="AR251" s="43"/>
      <c r="AS251" s="3"/>
    </row>
    <row r="252" spans="1:45" s="12" customFormat="1" ht="15" customHeight="1" x14ac:dyDescent="0.25">
      <c r="A252" s="90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F252" s="42"/>
      <c r="AG252" s="39"/>
      <c r="AH252" s="39"/>
      <c r="AI252" s="39"/>
      <c r="AJ252" s="39"/>
      <c r="AK252" s="39"/>
      <c r="AL252" s="26"/>
      <c r="AM252" s="26"/>
      <c r="AN252" s="26"/>
      <c r="AO252" s="39"/>
      <c r="AP252" s="39"/>
      <c r="AQ252" s="39"/>
      <c r="AR252" s="43"/>
      <c r="AS252" s="3"/>
    </row>
    <row r="253" spans="1:45" s="12" customFormat="1" ht="15" customHeight="1" x14ac:dyDescent="0.25">
      <c r="A253" s="90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F253" s="42"/>
      <c r="AG253" s="39"/>
      <c r="AH253" s="39"/>
      <c r="AI253" s="39"/>
      <c r="AJ253" s="39"/>
      <c r="AK253" s="39"/>
      <c r="AL253" s="26"/>
      <c r="AM253" s="26"/>
      <c r="AN253" s="26"/>
      <c r="AO253" s="39"/>
      <c r="AP253" s="39"/>
      <c r="AQ253" s="39"/>
      <c r="AR253" s="43"/>
      <c r="AS253" s="3"/>
    </row>
    <row r="254" spans="1:45" s="12" customFormat="1" ht="15" customHeight="1" x14ac:dyDescent="0.25">
      <c r="A254" s="90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F254" s="42"/>
      <c r="AG254" s="39"/>
      <c r="AH254" s="39"/>
      <c r="AI254" s="39"/>
      <c r="AJ254" s="39"/>
      <c r="AK254" s="39"/>
      <c r="AL254" s="26"/>
      <c r="AM254" s="26"/>
      <c r="AN254" s="26"/>
      <c r="AO254" s="39"/>
      <c r="AP254" s="39"/>
      <c r="AQ254" s="39"/>
      <c r="AR254" s="43"/>
      <c r="AS254" s="3"/>
    </row>
    <row r="255" spans="1:45" s="12" customFormat="1" ht="15" customHeight="1" x14ac:dyDescent="0.25">
      <c r="A255" s="90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F255" s="42"/>
      <c r="AG255" s="39"/>
      <c r="AH255" s="39"/>
      <c r="AI255" s="39"/>
      <c r="AJ255" s="39"/>
      <c r="AK255" s="39"/>
      <c r="AL255" s="26"/>
      <c r="AM255" s="26"/>
      <c r="AN255" s="26"/>
      <c r="AO255" s="39"/>
      <c r="AP255" s="39"/>
      <c r="AQ255" s="39"/>
      <c r="AR255" s="43"/>
      <c r="AS255" s="3"/>
    </row>
    <row r="256" spans="1:45" s="12" customFormat="1" ht="15" customHeight="1" x14ac:dyDescent="0.25">
      <c r="A256" s="90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F256" s="42"/>
      <c r="AG256" s="39"/>
      <c r="AH256" s="39"/>
      <c r="AI256" s="39"/>
      <c r="AJ256" s="39"/>
      <c r="AK256" s="39"/>
      <c r="AL256" s="26"/>
      <c r="AM256" s="26"/>
      <c r="AN256" s="26"/>
      <c r="AO256" s="39"/>
      <c r="AP256" s="39"/>
      <c r="AQ256" s="39"/>
      <c r="AR256" s="43"/>
      <c r="AS256" s="3"/>
    </row>
    <row r="257" spans="1:45" s="12" customFormat="1" ht="15" customHeight="1" x14ac:dyDescent="0.25">
      <c r="A257" s="90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F257" s="42"/>
      <c r="AG257" s="39"/>
      <c r="AH257" s="39"/>
      <c r="AI257" s="39"/>
      <c r="AJ257" s="39"/>
      <c r="AK257" s="39"/>
      <c r="AL257" s="26"/>
      <c r="AM257" s="26"/>
      <c r="AN257" s="26"/>
      <c r="AO257" s="39"/>
      <c r="AP257" s="39"/>
      <c r="AQ257" s="39"/>
      <c r="AR257" s="43"/>
      <c r="AS257" s="3"/>
    </row>
    <row r="258" spans="1:45" s="12" customFormat="1" ht="15" customHeight="1" x14ac:dyDescent="0.25">
      <c r="A258" s="90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F258" s="42"/>
      <c r="AG258" s="39"/>
      <c r="AH258" s="39"/>
      <c r="AI258" s="39"/>
      <c r="AJ258" s="39"/>
      <c r="AK258" s="39"/>
      <c r="AL258" s="26"/>
      <c r="AM258" s="26"/>
      <c r="AN258" s="26"/>
      <c r="AO258" s="39"/>
      <c r="AP258" s="39"/>
      <c r="AQ258" s="39"/>
      <c r="AR258" s="43"/>
      <c r="AS258" s="3"/>
    </row>
    <row r="259" spans="1:45" s="12" customFormat="1" ht="15" customHeight="1" x14ac:dyDescent="0.25">
      <c r="A259" s="90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F259" s="42"/>
      <c r="AG259" s="39"/>
      <c r="AH259" s="39"/>
      <c r="AI259" s="39"/>
      <c r="AJ259" s="39"/>
      <c r="AK259" s="39"/>
      <c r="AL259" s="26"/>
      <c r="AM259" s="26"/>
      <c r="AN259" s="26"/>
      <c r="AO259" s="39"/>
      <c r="AP259" s="39"/>
      <c r="AQ259" s="39"/>
      <c r="AR259" s="43"/>
      <c r="AS259" s="3"/>
    </row>
    <row r="260" spans="1:45" s="12" customFormat="1" ht="15" customHeight="1" x14ac:dyDescent="0.25">
      <c r="A260" s="90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F260" s="42"/>
      <c r="AG260" s="39"/>
      <c r="AH260" s="39"/>
      <c r="AI260" s="39"/>
      <c r="AJ260" s="39"/>
      <c r="AK260" s="39"/>
      <c r="AL260" s="26"/>
      <c r="AM260" s="26"/>
      <c r="AN260" s="26"/>
      <c r="AO260" s="39"/>
      <c r="AP260" s="39"/>
      <c r="AQ260" s="39"/>
      <c r="AR260" s="43"/>
      <c r="AS260" s="3"/>
    </row>
    <row r="261" spans="1:45" s="12" customFormat="1" ht="15" customHeight="1" x14ac:dyDescent="0.25">
      <c r="A261" s="90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F261" s="42"/>
      <c r="AG261" s="39"/>
      <c r="AH261" s="39"/>
      <c r="AI261" s="39"/>
      <c r="AJ261" s="39"/>
      <c r="AK261" s="39"/>
      <c r="AL261" s="26"/>
      <c r="AM261" s="26"/>
      <c r="AN261" s="26"/>
      <c r="AO261" s="39"/>
      <c r="AP261" s="39"/>
      <c r="AQ261" s="39"/>
      <c r="AR261" s="43"/>
      <c r="AS261" s="3"/>
    </row>
    <row r="262" spans="1:45" s="12" customFormat="1" ht="15" customHeight="1" x14ac:dyDescent="0.25">
      <c r="A262" s="90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F262" s="42"/>
      <c r="AG262" s="39"/>
      <c r="AH262" s="39"/>
      <c r="AI262" s="39"/>
      <c r="AJ262" s="39"/>
      <c r="AK262" s="39"/>
      <c r="AL262" s="26"/>
      <c r="AM262" s="26"/>
      <c r="AN262" s="26"/>
      <c r="AO262" s="39"/>
      <c r="AP262" s="39"/>
      <c r="AQ262" s="39"/>
      <c r="AR262" s="43"/>
      <c r="AS262" s="3"/>
    </row>
    <row r="263" spans="1:45" s="12" customFormat="1" ht="15" customHeight="1" x14ac:dyDescent="0.25">
      <c r="A263" s="90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F263" s="42"/>
      <c r="AG263" s="39"/>
      <c r="AH263" s="39"/>
      <c r="AI263" s="39"/>
      <c r="AJ263" s="39"/>
      <c r="AK263" s="39"/>
      <c r="AL263" s="26"/>
      <c r="AM263" s="26"/>
      <c r="AN263" s="26"/>
      <c r="AO263" s="39"/>
      <c r="AP263" s="39"/>
      <c r="AQ263" s="39"/>
      <c r="AR263" s="43"/>
      <c r="AS263" s="3"/>
    </row>
    <row r="264" spans="1:45" s="12" customFormat="1" ht="15" customHeight="1" x14ac:dyDescent="0.25">
      <c r="A264" s="90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F264" s="42"/>
      <c r="AG264" s="39"/>
      <c r="AH264" s="39"/>
      <c r="AI264" s="39"/>
      <c r="AJ264" s="39"/>
      <c r="AK264" s="39"/>
      <c r="AL264" s="26"/>
      <c r="AM264" s="26"/>
      <c r="AN264" s="26"/>
      <c r="AO264" s="39"/>
      <c r="AP264" s="39"/>
      <c r="AQ264" s="39"/>
      <c r="AR264" s="43"/>
      <c r="AS264" s="3"/>
    </row>
    <row r="265" spans="1:45" s="12" customFormat="1" ht="15" customHeight="1" x14ac:dyDescent="0.25">
      <c r="A265" s="90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F265" s="42"/>
      <c r="AG265" s="39"/>
      <c r="AH265" s="39"/>
      <c r="AI265" s="39"/>
      <c r="AJ265" s="39"/>
      <c r="AK265" s="39"/>
      <c r="AL265" s="26"/>
      <c r="AM265" s="26"/>
      <c r="AN265" s="26"/>
      <c r="AO265" s="39"/>
      <c r="AP265" s="39"/>
      <c r="AQ265" s="39"/>
      <c r="AR265" s="43"/>
      <c r="AS265" s="3"/>
    </row>
  </sheetData>
  <sortState ref="M82:P83">
    <sortCondition descending="1" ref="M8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1" customWidth="1"/>
    <col min="5" max="9" width="5.42578125" customWidth="1"/>
    <col min="10" max="10" width="8.7109375" customWidth="1"/>
    <col min="11" max="11" width="0.7109375" customWidth="1"/>
    <col min="12" max="12" width="6.140625" style="41" customWidth="1"/>
    <col min="13" max="13" width="6.28515625" style="41" customWidth="1"/>
    <col min="14" max="14" width="6.140625" style="41" customWidth="1"/>
    <col min="15" max="15" width="6.28515625" style="41" customWidth="1"/>
    <col min="16" max="16" width="0.7109375" style="4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140625" customWidth="1"/>
    <col min="33" max="33" width="0.7109375" customWidth="1"/>
    <col min="34" max="37" width="5.7109375" style="41" customWidth="1"/>
    <col min="38" max="38" width="0.7109375" style="41" customWidth="1"/>
    <col min="39" max="43" width="5.42578125" customWidth="1"/>
    <col min="44" max="44" width="7.42578125" customWidth="1"/>
    <col min="45" max="45" width="0.7109375" customWidth="1"/>
  </cols>
  <sheetData>
    <row r="1" spans="1:57" x14ac:dyDescent="0.25">
      <c r="A1" s="39"/>
      <c r="B1" s="6" t="s">
        <v>30</v>
      </c>
      <c r="C1" s="7"/>
      <c r="D1" s="8"/>
      <c r="E1" s="9" t="s">
        <v>52</v>
      </c>
      <c r="F1" s="160"/>
      <c r="G1" s="74"/>
      <c r="H1" s="74"/>
      <c r="I1" s="6"/>
      <c r="J1" s="7"/>
      <c r="K1" s="67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160"/>
      <c r="AB1" s="160"/>
      <c r="AC1" s="74"/>
      <c r="AD1" s="74"/>
      <c r="AE1" s="6"/>
      <c r="AF1" s="7"/>
      <c r="AG1" s="67"/>
      <c r="AH1" s="6"/>
      <c r="AI1" s="6"/>
      <c r="AJ1" s="6"/>
      <c r="AK1" s="6"/>
      <c r="AL1" s="6"/>
      <c r="AM1" s="6"/>
      <c r="AN1" s="7"/>
      <c r="AO1" s="7"/>
      <c r="AP1" s="7"/>
      <c r="AQ1" s="7"/>
      <c r="AR1" s="7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161" t="s">
        <v>340</v>
      </c>
      <c r="C2" s="69"/>
      <c r="D2" s="162"/>
      <c r="E2" s="16" t="s">
        <v>10</v>
      </c>
      <c r="F2" s="17"/>
      <c r="G2" s="17"/>
      <c r="H2" s="17"/>
      <c r="I2" s="23"/>
      <c r="J2" s="18"/>
      <c r="K2" s="118"/>
      <c r="L2" s="25" t="s">
        <v>341</v>
      </c>
      <c r="M2" s="17"/>
      <c r="N2" s="17"/>
      <c r="O2" s="24"/>
      <c r="P2" s="22"/>
      <c r="Q2" s="25" t="s">
        <v>342</v>
      </c>
      <c r="R2" s="17"/>
      <c r="S2" s="17"/>
      <c r="T2" s="17"/>
      <c r="U2" s="23"/>
      <c r="V2" s="24"/>
      <c r="W2" s="22"/>
      <c r="X2" s="163" t="s">
        <v>343</v>
      </c>
      <c r="Y2" s="164"/>
      <c r="Z2" s="165"/>
      <c r="AA2" s="16" t="s">
        <v>10</v>
      </c>
      <c r="AB2" s="17"/>
      <c r="AC2" s="17"/>
      <c r="AD2" s="17"/>
      <c r="AE2" s="23"/>
      <c r="AF2" s="18"/>
      <c r="AG2" s="118"/>
      <c r="AH2" s="25" t="s">
        <v>344</v>
      </c>
      <c r="AI2" s="17"/>
      <c r="AJ2" s="17"/>
      <c r="AK2" s="24"/>
      <c r="AL2" s="22"/>
      <c r="AM2" s="25" t="s">
        <v>342</v>
      </c>
      <c r="AN2" s="17"/>
      <c r="AO2" s="17"/>
      <c r="AP2" s="17"/>
      <c r="AQ2" s="23"/>
      <c r="AR2" s="24"/>
      <c r="AS2" s="166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21" t="s">
        <v>0</v>
      </c>
      <c r="C3" s="21" t="s">
        <v>3</v>
      </c>
      <c r="D3" s="16" t="s">
        <v>1</v>
      </c>
      <c r="E3" s="21" t="s">
        <v>2</v>
      </c>
      <c r="F3" s="21" t="s">
        <v>7</v>
      </c>
      <c r="G3" s="18" t="s">
        <v>4</v>
      </c>
      <c r="H3" s="21" t="s">
        <v>5</v>
      </c>
      <c r="I3" s="21" t="s">
        <v>14</v>
      </c>
      <c r="J3" s="21" t="s">
        <v>19</v>
      </c>
      <c r="K3" s="166"/>
      <c r="L3" s="21" t="s">
        <v>4</v>
      </c>
      <c r="M3" s="21" t="s">
        <v>5</v>
      </c>
      <c r="N3" s="21" t="s">
        <v>54</v>
      </c>
      <c r="O3" s="21" t="s">
        <v>14</v>
      </c>
      <c r="P3" s="26"/>
      <c r="Q3" s="21" t="s">
        <v>2</v>
      </c>
      <c r="R3" s="21" t="s">
        <v>7</v>
      </c>
      <c r="S3" s="18" t="s">
        <v>4</v>
      </c>
      <c r="T3" s="21" t="s">
        <v>5</v>
      </c>
      <c r="U3" s="21" t="s">
        <v>14</v>
      </c>
      <c r="V3" s="21" t="s">
        <v>19</v>
      </c>
      <c r="W3" s="166"/>
      <c r="X3" s="21" t="s">
        <v>0</v>
      </c>
      <c r="Y3" s="21" t="s">
        <v>3</v>
      </c>
      <c r="Z3" s="16" t="s">
        <v>1</v>
      </c>
      <c r="AA3" s="21" t="s">
        <v>2</v>
      </c>
      <c r="AB3" s="21" t="s">
        <v>7</v>
      </c>
      <c r="AC3" s="18" t="s">
        <v>4</v>
      </c>
      <c r="AD3" s="21" t="s">
        <v>5</v>
      </c>
      <c r="AE3" s="21" t="s">
        <v>14</v>
      </c>
      <c r="AF3" s="21" t="s">
        <v>19</v>
      </c>
      <c r="AG3" s="166"/>
      <c r="AH3" s="21" t="s">
        <v>4</v>
      </c>
      <c r="AI3" s="21" t="s">
        <v>5</v>
      </c>
      <c r="AJ3" s="21" t="s">
        <v>54</v>
      </c>
      <c r="AK3" s="21" t="s">
        <v>14</v>
      </c>
      <c r="AL3" s="26"/>
      <c r="AM3" s="21" t="s">
        <v>2</v>
      </c>
      <c r="AN3" s="21" t="s">
        <v>7</v>
      </c>
      <c r="AO3" s="18" t="s">
        <v>4</v>
      </c>
      <c r="AP3" s="21" t="s">
        <v>5</v>
      </c>
      <c r="AQ3" s="21" t="s">
        <v>14</v>
      </c>
      <c r="AR3" s="21" t="s">
        <v>19</v>
      </c>
      <c r="AS3" s="166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7"/>
      <c r="C4" s="34"/>
      <c r="D4" s="28"/>
      <c r="E4" s="27"/>
      <c r="F4" s="27"/>
      <c r="G4" s="27"/>
      <c r="H4" s="31"/>
      <c r="I4" s="27"/>
      <c r="J4" s="29"/>
      <c r="K4" s="41"/>
      <c r="L4" s="68"/>
      <c r="M4" s="21"/>
      <c r="N4" s="21"/>
      <c r="O4" s="21"/>
      <c r="P4" s="26"/>
      <c r="Q4" s="27"/>
      <c r="R4" s="27"/>
      <c r="S4" s="31"/>
      <c r="T4" s="27"/>
      <c r="U4" s="27"/>
      <c r="V4" s="167"/>
      <c r="W4" s="41"/>
      <c r="X4" s="27">
        <v>1992</v>
      </c>
      <c r="Y4" s="27" t="s">
        <v>41</v>
      </c>
      <c r="Z4" s="184" t="s">
        <v>349</v>
      </c>
      <c r="AA4" s="27">
        <v>21</v>
      </c>
      <c r="AB4" s="27">
        <v>0</v>
      </c>
      <c r="AC4" s="27">
        <v>21</v>
      </c>
      <c r="AD4" s="27">
        <v>16</v>
      </c>
      <c r="AE4" s="27"/>
      <c r="AF4" s="49"/>
      <c r="AG4" s="26"/>
      <c r="AH4" s="19"/>
      <c r="AI4" s="19"/>
      <c r="AJ4" s="19"/>
      <c r="AK4" s="21"/>
      <c r="AL4" s="26"/>
      <c r="AM4" s="27"/>
      <c r="AN4" s="27"/>
      <c r="AO4" s="27"/>
      <c r="AP4" s="27"/>
      <c r="AQ4" s="27"/>
      <c r="AR4" s="35"/>
      <c r="AS4" s="1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7"/>
      <c r="C5" s="34"/>
      <c r="D5" s="28"/>
      <c r="E5" s="27"/>
      <c r="F5" s="27"/>
      <c r="G5" s="27"/>
      <c r="H5" s="31"/>
      <c r="I5" s="27"/>
      <c r="J5" s="29"/>
      <c r="K5" s="41"/>
      <c r="L5" s="68"/>
      <c r="M5" s="21"/>
      <c r="N5" s="21"/>
      <c r="O5" s="21"/>
      <c r="P5" s="26"/>
      <c r="Q5" s="27"/>
      <c r="R5" s="27"/>
      <c r="S5" s="31"/>
      <c r="T5" s="27"/>
      <c r="U5" s="27"/>
      <c r="V5" s="167"/>
      <c r="W5" s="41"/>
      <c r="X5" s="27"/>
      <c r="Y5" s="27"/>
      <c r="Z5" s="184"/>
      <c r="AA5" s="27"/>
      <c r="AB5" s="27"/>
      <c r="AC5" s="27"/>
      <c r="AD5" s="27"/>
      <c r="AE5" s="27"/>
      <c r="AF5" s="49"/>
      <c r="AG5" s="26"/>
      <c r="AH5" s="19"/>
      <c r="AI5" s="19"/>
      <c r="AJ5" s="19"/>
      <c r="AK5" s="21"/>
      <c r="AL5" s="26"/>
      <c r="AM5" s="27"/>
      <c r="AN5" s="27"/>
      <c r="AO5" s="27"/>
      <c r="AP5" s="27"/>
      <c r="AQ5" s="27"/>
      <c r="AR5" s="35"/>
      <c r="AS5" s="1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7">
        <v>2019</v>
      </c>
      <c r="C6" s="34" t="s">
        <v>36</v>
      </c>
      <c r="D6" s="28" t="s">
        <v>353</v>
      </c>
      <c r="E6" s="27">
        <v>22</v>
      </c>
      <c r="F6" s="27">
        <v>0</v>
      </c>
      <c r="G6" s="27">
        <v>46</v>
      </c>
      <c r="H6" s="31">
        <v>10</v>
      </c>
      <c r="I6" s="27">
        <v>122</v>
      </c>
      <c r="J6" s="29">
        <v>0.6421</v>
      </c>
      <c r="K6" s="41">
        <v>190</v>
      </c>
      <c r="L6" s="68" t="s">
        <v>41</v>
      </c>
      <c r="M6" s="21"/>
      <c r="N6" s="21"/>
      <c r="O6" s="21" t="s">
        <v>41</v>
      </c>
      <c r="P6" s="26"/>
      <c r="Q6" s="27">
        <v>3</v>
      </c>
      <c r="R6" s="27">
        <v>0</v>
      </c>
      <c r="S6" s="27">
        <v>10</v>
      </c>
      <c r="T6" s="27">
        <v>2</v>
      </c>
      <c r="U6" s="27">
        <v>22</v>
      </c>
      <c r="V6" s="49">
        <v>0.6875</v>
      </c>
      <c r="W6" s="41">
        <v>32</v>
      </c>
      <c r="X6" s="27"/>
      <c r="Y6" s="27"/>
      <c r="Z6" s="184"/>
      <c r="AA6" s="27"/>
      <c r="AB6" s="27"/>
      <c r="AC6" s="27"/>
      <c r="AD6" s="27"/>
      <c r="AE6" s="27"/>
      <c r="AF6" s="49"/>
      <c r="AG6" s="26"/>
      <c r="AH6" s="19"/>
      <c r="AI6" s="19"/>
      <c r="AJ6" s="19"/>
      <c r="AK6" s="21"/>
      <c r="AL6" s="26"/>
      <c r="AM6" s="27"/>
      <c r="AN6" s="27"/>
      <c r="AO6" s="27"/>
      <c r="AP6" s="27"/>
      <c r="AQ6" s="27"/>
      <c r="AR6" s="35"/>
      <c r="AS6" s="1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ht="14.25" x14ac:dyDescent="0.2">
      <c r="A7" s="39"/>
      <c r="B7" s="76" t="s">
        <v>345</v>
      </c>
      <c r="C7" s="80"/>
      <c r="D7" s="79"/>
      <c r="E7" s="78">
        <f>SUM(E6:E6)</f>
        <v>22</v>
      </c>
      <c r="F7" s="78">
        <f>SUM(F6:F6)</f>
        <v>0</v>
      </c>
      <c r="G7" s="78">
        <f>SUM(G6:G6)</f>
        <v>46</v>
      </c>
      <c r="H7" s="78">
        <f>SUM(H6:H6)</f>
        <v>10</v>
      </c>
      <c r="I7" s="78">
        <f>SUM(I6:I6)</f>
        <v>122</v>
      </c>
      <c r="J7" s="168">
        <f>PRODUCT(I7/K7)</f>
        <v>0.64210526315789473</v>
      </c>
      <c r="K7" s="118">
        <f>SUM(K6:K6)</f>
        <v>190</v>
      </c>
      <c r="L7" s="25"/>
      <c r="M7" s="23"/>
      <c r="N7" s="139"/>
      <c r="O7" s="140"/>
      <c r="P7" s="26"/>
      <c r="Q7" s="78">
        <f>SUM(Q6:Q6)</f>
        <v>3</v>
      </c>
      <c r="R7" s="78">
        <f>SUM(R6:R6)</f>
        <v>0</v>
      </c>
      <c r="S7" s="78">
        <f>SUM(S6:S6)</f>
        <v>10</v>
      </c>
      <c r="T7" s="78">
        <f>SUM(T6:T6)</f>
        <v>2</v>
      </c>
      <c r="U7" s="78">
        <f>SUM(U6:U6)</f>
        <v>22</v>
      </c>
      <c r="V7" s="168">
        <f>PRODUCT(U7/W7)</f>
        <v>0.6875</v>
      </c>
      <c r="W7" s="118">
        <f>SUM(W6:W6)</f>
        <v>32</v>
      </c>
      <c r="X7" s="19" t="s">
        <v>345</v>
      </c>
      <c r="Y7" s="20"/>
      <c r="Z7" s="18"/>
      <c r="AA7" s="78">
        <v>21</v>
      </c>
      <c r="AB7" s="78">
        <v>0</v>
      </c>
      <c r="AC7" s="78">
        <v>21</v>
      </c>
      <c r="AD7" s="78">
        <v>16</v>
      </c>
      <c r="AE7" s="78">
        <f>SUM(AE6:AE6)</f>
        <v>0</v>
      </c>
      <c r="AF7" s="168">
        <v>0</v>
      </c>
      <c r="AG7" s="118">
        <f>SUM(AG6:AG6)</f>
        <v>0</v>
      </c>
      <c r="AH7" s="25"/>
      <c r="AI7" s="23"/>
      <c r="AJ7" s="139"/>
      <c r="AK7" s="140"/>
      <c r="AL7" s="26"/>
      <c r="AM7" s="78">
        <f>SUM(AM6:AM6)</f>
        <v>0</v>
      </c>
      <c r="AN7" s="78">
        <f>SUM(AN6:AN6)</f>
        <v>0</v>
      </c>
      <c r="AO7" s="78">
        <f>SUM(AO6:AO6)</f>
        <v>0</v>
      </c>
      <c r="AP7" s="78">
        <f>SUM(AP6:AP6)</f>
        <v>0</v>
      </c>
      <c r="AQ7" s="78">
        <f>SUM(AQ6:AQ6)</f>
        <v>0</v>
      </c>
      <c r="AR7" s="168">
        <v>0</v>
      </c>
      <c r="AS7" s="166">
        <f>SUM(AS6:AS6)</f>
        <v>0</v>
      </c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39"/>
      <c r="C8" s="39"/>
      <c r="D8" s="39"/>
      <c r="E8" s="39"/>
      <c r="F8" s="39"/>
      <c r="G8" s="39"/>
      <c r="H8" s="39"/>
      <c r="I8" s="39"/>
      <c r="J8" s="40"/>
      <c r="K8" s="41"/>
      <c r="L8" s="26"/>
      <c r="M8" s="26"/>
      <c r="N8" s="26"/>
      <c r="O8" s="26"/>
      <c r="P8" s="39"/>
      <c r="Q8" s="39"/>
      <c r="R8" s="42"/>
      <c r="S8" s="39"/>
      <c r="T8" s="39"/>
      <c r="U8" s="26"/>
      <c r="V8" s="26"/>
      <c r="W8" s="41"/>
      <c r="X8" s="39"/>
      <c r="Y8" s="39"/>
      <c r="Z8" s="39"/>
      <c r="AA8" s="39"/>
      <c r="AB8" s="39"/>
      <c r="AC8" s="39"/>
      <c r="AD8" s="39"/>
      <c r="AE8" s="39"/>
      <c r="AF8" s="40"/>
      <c r="AG8" s="41"/>
      <c r="AH8" s="26"/>
      <c r="AI8" s="26"/>
      <c r="AJ8" s="26"/>
      <c r="AK8" s="26"/>
      <c r="AL8" s="39"/>
      <c r="AM8" s="39"/>
      <c r="AN8" s="42"/>
      <c r="AO8" s="39"/>
      <c r="AP8" s="39"/>
      <c r="AQ8" s="26"/>
      <c r="AR8" s="26"/>
      <c r="AS8" s="41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169" t="s">
        <v>346</v>
      </c>
      <c r="C9" s="170"/>
      <c r="D9" s="171"/>
      <c r="E9" s="18" t="s">
        <v>2</v>
      </c>
      <c r="F9" s="21" t="s">
        <v>7</v>
      </c>
      <c r="G9" s="18" t="s">
        <v>4</v>
      </c>
      <c r="H9" s="21" t="s">
        <v>5</v>
      </c>
      <c r="I9" s="21" t="s">
        <v>14</v>
      </c>
      <c r="J9" s="21" t="s">
        <v>19</v>
      </c>
      <c r="K9" s="26"/>
      <c r="L9" s="21" t="s">
        <v>24</v>
      </c>
      <c r="M9" s="21" t="s">
        <v>25</v>
      </c>
      <c r="N9" s="21" t="s">
        <v>347</v>
      </c>
      <c r="O9" s="21" t="s">
        <v>348</v>
      </c>
      <c r="Q9" s="42"/>
      <c r="R9" s="42" t="s">
        <v>48</v>
      </c>
      <c r="S9" s="42"/>
      <c r="T9" s="39" t="s">
        <v>53</v>
      </c>
      <c r="U9" s="26"/>
      <c r="V9" s="41"/>
      <c r="W9" s="41"/>
      <c r="X9" s="172"/>
      <c r="Y9" s="172"/>
      <c r="Z9" s="172"/>
      <c r="AA9" s="172"/>
      <c r="AB9" s="172"/>
      <c r="AC9" s="42"/>
      <c r="AD9" s="42"/>
      <c r="AE9" s="42"/>
      <c r="AF9" s="39"/>
      <c r="AG9" s="39"/>
      <c r="AH9" s="39"/>
      <c r="AI9" s="39"/>
      <c r="AJ9" s="39"/>
      <c r="AK9" s="39"/>
      <c r="AM9" s="41"/>
      <c r="AN9" s="172"/>
      <c r="AO9" s="172"/>
      <c r="AP9" s="172"/>
      <c r="AQ9" s="172"/>
      <c r="AR9" s="172"/>
      <c r="AS9" s="172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45" t="s">
        <v>9</v>
      </c>
      <c r="C10" s="15"/>
      <c r="D10" s="47"/>
      <c r="E10" s="173">
        <v>997</v>
      </c>
      <c r="F10" s="173">
        <v>60</v>
      </c>
      <c r="G10" s="173">
        <v>1004</v>
      </c>
      <c r="H10" s="173">
        <v>701</v>
      </c>
      <c r="I10" s="173">
        <v>4274</v>
      </c>
      <c r="J10" s="174">
        <v>0.57399999999999995</v>
      </c>
      <c r="K10" s="39">
        <f>PRODUCT(I10/J10)</f>
        <v>7445.9930313588857</v>
      </c>
      <c r="L10" s="175">
        <f>PRODUCT((F10+G10)/E10)</f>
        <v>1.0672016048144433</v>
      </c>
      <c r="M10" s="175">
        <f>PRODUCT(H10/E10)</f>
        <v>0.70310932798395187</v>
      </c>
      <c r="N10" s="175">
        <f>PRODUCT((F10+G10+H10)/E10)</f>
        <v>1.7703109327983952</v>
      </c>
      <c r="O10" s="175">
        <f>PRODUCT(I10/E10)</f>
        <v>4.2868605817452359</v>
      </c>
      <c r="Q10" s="42"/>
      <c r="R10" s="42"/>
      <c r="S10" s="42"/>
      <c r="T10" s="100" t="s">
        <v>49</v>
      </c>
      <c r="U10" s="39"/>
      <c r="V10" s="39"/>
      <c r="W10" s="39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39"/>
      <c r="AL10" s="39"/>
      <c r="AM10" s="39"/>
      <c r="AN10" s="42"/>
      <c r="AO10" s="42"/>
      <c r="AP10" s="42"/>
      <c r="AQ10" s="42"/>
      <c r="AR10" s="42"/>
      <c r="AS10" s="42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176" t="s">
        <v>340</v>
      </c>
      <c r="C11" s="177"/>
      <c r="D11" s="178"/>
      <c r="E11" s="173">
        <f>PRODUCT(E7+Q7)</f>
        <v>25</v>
      </c>
      <c r="F11" s="173">
        <f>PRODUCT(F7+R7)</f>
        <v>0</v>
      </c>
      <c r="G11" s="173">
        <f>PRODUCT(G7+S7)</f>
        <v>56</v>
      </c>
      <c r="H11" s="173">
        <f>PRODUCT(H7+T7)</f>
        <v>12</v>
      </c>
      <c r="I11" s="173">
        <f>PRODUCT(I7+U7)</f>
        <v>144</v>
      </c>
      <c r="J11" s="174">
        <f>PRODUCT(I11/K11)</f>
        <v>0.64864864864864868</v>
      </c>
      <c r="K11" s="39">
        <f>PRODUCT(K7+W7)</f>
        <v>222</v>
      </c>
      <c r="L11" s="175">
        <f>PRODUCT((F11+G11)/E11)</f>
        <v>2.2400000000000002</v>
      </c>
      <c r="M11" s="175">
        <f>PRODUCT(H11/E11)</f>
        <v>0.48</v>
      </c>
      <c r="N11" s="175">
        <f>PRODUCT((F11+G11+H11)/E11)</f>
        <v>2.72</v>
      </c>
      <c r="O11" s="175">
        <f>PRODUCT(I11/E11)</f>
        <v>5.76</v>
      </c>
      <c r="Q11" s="42"/>
      <c r="R11" s="42"/>
      <c r="S11" s="42"/>
      <c r="T11" s="100" t="s">
        <v>50</v>
      </c>
      <c r="U11" s="39"/>
      <c r="V11" s="39"/>
      <c r="W11" s="39"/>
      <c r="X11" s="39"/>
      <c r="Y11" s="39"/>
      <c r="Z11" s="39"/>
      <c r="AA11" s="39"/>
      <c r="AB11" s="39"/>
      <c r="AC11" s="42"/>
      <c r="AD11" s="42"/>
      <c r="AE11" s="42"/>
      <c r="AF11" s="42"/>
      <c r="AG11" s="42"/>
      <c r="AH11" s="42"/>
      <c r="AI11" s="42"/>
      <c r="AJ11" s="42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179" t="s">
        <v>343</v>
      </c>
      <c r="C12" s="180"/>
      <c r="D12" s="181"/>
      <c r="E12" s="173">
        <f>PRODUCT(AA7+AM7)</f>
        <v>21</v>
      </c>
      <c r="F12" s="173">
        <f>PRODUCT(AB7+AN7)</f>
        <v>0</v>
      </c>
      <c r="G12" s="173">
        <f>PRODUCT(AC7+AO7)</f>
        <v>21</v>
      </c>
      <c r="H12" s="173">
        <f>PRODUCT(AD7+AP7)</f>
        <v>16</v>
      </c>
      <c r="I12" s="173">
        <f>PRODUCT(AE7+AQ7)</f>
        <v>0</v>
      </c>
      <c r="J12" s="174">
        <v>0</v>
      </c>
      <c r="K12" s="26">
        <f>PRODUCT(AG7+AS7)</f>
        <v>0</v>
      </c>
      <c r="L12" s="175">
        <f>PRODUCT((F12+G12)/E12)</f>
        <v>1</v>
      </c>
      <c r="M12" s="175">
        <f>PRODUCT(H12/E12)</f>
        <v>0.76190476190476186</v>
      </c>
      <c r="N12" s="175">
        <f>PRODUCT((F12+G12+H12)/E12)</f>
        <v>1.7619047619047619</v>
      </c>
      <c r="O12" s="175">
        <f>PRODUCT(I12/E12)</f>
        <v>0</v>
      </c>
      <c r="Q12" s="42"/>
      <c r="R12" s="42"/>
      <c r="S12" s="39"/>
      <c r="T12" s="100" t="s">
        <v>51</v>
      </c>
      <c r="U12" s="26"/>
      <c r="V12" s="26"/>
      <c r="W12" s="39"/>
      <c r="X12" s="39"/>
      <c r="Y12" s="39"/>
      <c r="Z12" s="39"/>
      <c r="AA12" s="39"/>
      <c r="AB12" s="39"/>
      <c r="AC12" s="42"/>
      <c r="AD12" s="42"/>
      <c r="AE12" s="42"/>
      <c r="AF12" s="42"/>
      <c r="AG12" s="42"/>
      <c r="AH12" s="42"/>
      <c r="AI12" s="42"/>
      <c r="AJ12" s="42"/>
      <c r="AK12" s="39"/>
      <c r="AL12" s="26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182" t="s">
        <v>345</v>
      </c>
      <c r="C13" s="102"/>
      <c r="D13" s="183"/>
      <c r="E13" s="173">
        <f>SUM(E10:E12)</f>
        <v>1043</v>
      </c>
      <c r="F13" s="173">
        <f t="shared" ref="F13:I13" si="0">SUM(F10:F12)</f>
        <v>60</v>
      </c>
      <c r="G13" s="173">
        <f t="shared" si="0"/>
        <v>1081</v>
      </c>
      <c r="H13" s="173">
        <f t="shared" si="0"/>
        <v>729</v>
      </c>
      <c r="I13" s="173">
        <f t="shared" si="0"/>
        <v>4418</v>
      </c>
      <c r="J13" s="174">
        <v>0</v>
      </c>
      <c r="K13" s="39">
        <f>SUM(K10:K12)</f>
        <v>7667.9930313588857</v>
      </c>
      <c r="L13" s="175">
        <f>PRODUCT((F13+G13)/E13)</f>
        <v>1.0939597315436242</v>
      </c>
      <c r="M13" s="175">
        <f>PRODUCT(H13/E13)</f>
        <v>0.69894534995206137</v>
      </c>
      <c r="N13" s="175">
        <f>PRODUCT((F13+G13+H13)/E13)</f>
        <v>1.7929050814956855</v>
      </c>
      <c r="O13" s="175">
        <f>PRODUCT(I13/982)</f>
        <v>4.4989816700610996</v>
      </c>
      <c r="Q13" s="26"/>
      <c r="R13" s="26"/>
      <c r="S13" s="26"/>
      <c r="T13" s="39" t="s">
        <v>354</v>
      </c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42"/>
      <c r="AH13" s="42"/>
      <c r="AI13" s="42"/>
      <c r="AJ13" s="42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ht="14.25" x14ac:dyDescent="0.2">
      <c r="A14" s="39"/>
      <c r="B14" s="39"/>
      <c r="C14" s="39"/>
      <c r="D14" s="39"/>
      <c r="E14" s="26"/>
      <c r="F14" s="26"/>
      <c r="G14" s="26"/>
      <c r="H14" s="26"/>
      <c r="I14" s="26"/>
      <c r="J14" s="39"/>
      <c r="K14" s="39"/>
      <c r="L14" s="26"/>
      <c r="M14" s="26"/>
      <c r="N14" s="26"/>
      <c r="O14" s="26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42"/>
      <c r="AH14" s="42"/>
      <c r="AI14" s="42"/>
      <c r="AJ14" s="42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42"/>
      <c r="AH15" s="42"/>
      <c r="AI15" s="42"/>
      <c r="AJ15" s="42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42"/>
      <c r="AH16" s="42"/>
      <c r="AI16" s="42"/>
      <c r="AJ16" s="42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42"/>
      <c r="AH17" s="42"/>
      <c r="AI17" s="42"/>
      <c r="AJ17" s="42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42"/>
      <c r="AH18" s="42"/>
      <c r="AI18" s="42"/>
      <c r="AJ18" s="42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42"/>
      <c r="AH19" s="42"/>
      <c r="AI19" s="42"/>
      <c r="AJ19" s="42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42"/>
      <c r="AH20" s="42"/>
      <c r="AI20" s="42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42"/>
      <c r="AH21" s="42"/>
      <c r="AI21" s="42"/>
      <c r="AJ21" s="42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42"/>
      <c r="AH22" s="42"/>
      <c r="AI22" s="42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42"/>
      <c r="AH23" s="42"/>
      <c r="AI23" s="42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42"/>
      <c r="AH24" s="42"/>
      <c r="AI24" s="42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42"/>
      <c r="AH25" s="42"/>
      <c r="AI25" s="42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42"/>
      <c r="AH26" s="42"/>
      <c r="AI26" s="42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42"/>
      <c r="AH27" s="42"/>
      <c r="AI27" s="42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42"/>
      <c r="AH28" s="42"/>
      <c r="AI28" s="42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42"/>
      <c r="AH29" s="42"/>
      <c r="AI29" s="42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42"/>
      <c r="AH30" s="42"/>
      <c r="AI30" s="42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42"/>
      <c r="AH31" s="42"/>
      <c r="AI31" s="42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42"/>
      <c r="AH32" s="42"/>
      <c r="AI32" s="42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42"/>
      <c r="AH33" s="42"/>
      <c r="AI33" s="42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42"/>
      <c r="AH34" s="42"/>
      <c r="AI34" s="42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42"/>
      <c r="AH35" s="42"/>
      <c r="AI35" s="42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42"/>
      <c r="AH36" s="42"/>
      <c r="AI36" s="42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42"/>
      <c r="AH37" s="42"/>
      <c r="AI37" s="42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42"/>
      <c r="AH38" s="42"/>
      <c r="AI38" s="42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42"/>
      <c r="AH39" s="42"/>
      <c r="AI39" s="42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42"/>
      <c r="AH40" s="42"/>
      <c r="AI40" s="42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42"/>
      <c r="AH41" s="42"/>
      <c r="AI41" s="42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42"/>
      <c r="AH42" s="42"/>
      <c r="AI42" s="42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42"/>
      <c r="AH43" s="42"/>
      <c r="AI43" s="42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42"/>
      <c r="AH44" s="42"/>
      <c r="AI44" s="42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42"/>
      <c r="AH45" s="42"/>
      <c r="AI45" s="42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42"/>
      <c r="AH46" s="42"/>
      <c r="AI46" s="42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42"/>
      <c r="AH47" s="42"/>
      <c r="AI47" s="42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42"/>
      <c r="AH48" s="42"/>
      <c r="AI48" s="42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42"/>
      <c r="AH49" s="42"/>
      <c r="AI49" s="42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42"/>
      <c r="AH50" s="42"/>
      <c r="AI50" s="42"/>
      <c r="AJ50" s="42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42"/>
      <c r="AH51" s="42"/>
      <c r="AI51" s="42"/>
      <c r="AJ51" s="42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J52" s="39"/>
      <c r="K52" s="39"/>
      <c r="L52"/>
      <c r="M52"/>
      <c r="N52"/>
      <c r="O52"/>
      <c r="P52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42"/>
      <c r="AH52" s="42"/>
      <c r="AI52" s="42"/>
      <c r="AJ52" s="42"/>
      <c r="AK52" s="39"/>
      <c r="AL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J53" s="39"/>
      <c r="K53" s="39"/>
      <c r="L53"/>
      <c r="M53"/>
      <c r="N53"/>
      <c r="O53"/>
      <c r="P53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42"/>
      <c r="AH53" s="42"/>
      <c r="AI53" s="42"/>
      <c r="AJ53" s="42"/>
      <c r="AK53" s="39"/>
      <c r="AL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42"/>
      <c r="AH54" s="42"/>
      <c r="AI54" s="42"/>
      <c r="AJ54" s="42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42"/>
      <c r="AH55" s="42"/>
      <c r="AI55" s="42"/>
      <c r="AJ55" s="42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42"/>
      <c r="AH56" s="42"/>
      <c r="AI56" s="42"/>
      <c r="AJ56" s="42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42"/>
      <c r="AH57" s="42"/>
      <c r="AI57" s="42"/>
      <c r="AJ57" s="42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42"/>
      <c r="AH58" s="42"/>
      <c r="AI58" s="42"/>
      <c r="AJ58" s="42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42"/>
      <c r="AH59" s="42"/>
      <c r="AI59" s="42"/>
      <c r="AJ59" s="42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42"/>
      <c r="AH60" s="42"/>
      <c r="AI60" s="42"/>
      <c r="AJ60" s="42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42"/>
      <c r="AH61" s="42"/>
      <c r="AI61" s="42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42"/>
      <c r="AH62" s="42"/>
      <c r="AI62" s="42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42"/>
      <c r="AH63" s="42"/>
      <c r="AI63" s="42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42"/>
      <c r="AH64" s="42"/>
      <c r="AI64" s="42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42"/>
      <c r="AH65" s="42"/>
      <c r="AI65" s="42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42"/>
      <c r="AH66" s="42"/>
      <c r="AI66" s="42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42"/>
      <c r="AH67" s="42"/>
      <c r="AI67" s="42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42"/>
      <c r="AH68" s="42"/>
      <c r="AI68" s="42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42"/>
      <c r="AH69" s="42"/>
      <c r="AI69" s="42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42"/>
      <c r="AH70" s="42"/>
      <c r="AI70" s="42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42"/>
      <c r="AH71" s="42"/>
      <c r="AI71" s="42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42"/>
      <c r="AH72" s="42"/>
      <c r="AI72" s="42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42"/>
      <c r="AH73" s="42"/>
      <c r="AI73" s="42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42"/>
      <c r="AH74" s="42"/>
      <c r="AI74" s="42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L75"/>
      <c r="M75"/>
      <c r="N75"/>
      <c r="O75"/>
      <c r="P75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42"/>
      <c r="AH75" s="42"/>
      <c r="AI75" s="42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L76"/>
      <c r="M76"/>
      <c r="N76"/>
      <c r="O76"/>
      <c r="P76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42"/>
      <c r="AH76" s="42"/>
      <c r="AI76" s="42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42"/>
      <c r="AH77" s="42"/>
      <c r="AI77" s="42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42"/>
      <c r="AH78" s="42"/>
      <c r="AI78" s="42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42"/>
      <c r="AH79" s="42"/>
      <c r="AI79" s="42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42"/>
      <c r="AH80" s="42"/>
      <c r="AI80" s="42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42"/>
      <c r="AH81" s="42"/>
      <c r="AI81" s="42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42"/>
      <c r="AH82" s="42"/>
      <c r="AI82" s="42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42"/>
      <c r="AH83" s="42"/>
      <c r="AI83" s="42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42"/>
      <c r="AH84" s="42"/>
      <c r="AI84" s="42"/>
      <c r="AJ84" s="42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42"/>
      <c r="AH85" s="42"/>
      <c r="AI85" s="42"/>
      <c r="AJ85" s="42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26"/>
      <c r="R86" s="26"/>
      <c r="S86" s="26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42"/>
      <c r="AH86" s="42"/>
      <c r="AI86" s="42"/>
      <c r="AJ86" s="42"/>
      <c r="AK86" s="39"/>
      <c r="AL86" s="26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26"/>
      <c r="R87" s="26"/>
      <c r="S87" s="26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42"/>
      <c r="AH87" s="42"/>
      <c r="AI87" s="42"/>
      <c r="AJ87" s="42"/>
      <c r="AK87" s="39"/>
      <c r="AL87" s="26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6"/>
      <c r="R88" s="26"/>
      <c r="S88" s="26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42"/>
      <c r="AH88" s="42"/>
      <c r="AI88" s="42"/>
      <c r="AJ88" s="42"/>
      <c r="AK88" s="39"/>
      <c r="AL88" s="26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6"/>
      <c r="R89" s="26"/>
      <c r="S89" s="26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42"/>
      <c r="AH89" s="42"/>
      <c r="AI89" s="42"/>
      <c r="AJ89" s="42"/>
      <c r="AK89" s="39"/>
      <c r="AL89" s="26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6"/>
      <c r="R90" s="26"/>
      <c r="S90" s="26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42"/>
      <c r="AH90" s="42"/>
      <c r="AI90" s="42"/>
      <c r="AJ90" s="42"/>
      <c r="AK90" s="39"/>
      <c r="AL90" s="26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6"/>
      <c r="R91" s="26"/>
      <c r="S91" s="26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42"/>
      <c r="AH91" s="42"/>
      <c r="AI91" s="42"/>
      <c r="AJ91" s="42"/>
      <c r="AK91" s="39"/>
      <c r="AL91" s="26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6"/>
      <c r="R92" s="26"/>
      <c r="S92" s="26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42"/>
      <c r="AH92" s="42"/>
      <c r="AI92" s="42"/>
      <c r="AJ92" s="42"/>
      <c r="AK92" s="39"/>
      <c r="AL92" s="26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6"/>
      <c r="R93" s="26"/>
      <c r="S93" s="26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42"/>
      <c r="AH93" s="42"/>
      <c r="AI93" s="42"/>
      <c r="AJ93" s="42"/>
      <c r="AK93" s="39"/>
      <c r="AL93" s="26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6"/>
      <c r="R94" s="26"/>
      <c r="S94" s="26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42"/>
      <c r="AH94" s="42"/>
      <c r="AI94" s="42"/>
      <c r="AJ94" s="42"/>
      <c r="AK94" s="39"/>
      <c r="AL94" s="26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6"/>
      <c r="R95" s="26"/>
      <c r="S95" s="26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42"/>
      <c r="AH95" s="42"/>
      <c r="AI95" s="42"/>
      <c r="AJ95" s="42"/>
      <c r="AK95" s="39"/>
      <c r="AL95" s="26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6"/>
      <c r="R96" s="26"/>
      <c r="S96" s="26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42"/>
      <c r="AH96" s="42"/>
      <c r="AI96" s="42"/>
      <c r="AJ96" s="42"/>
      <c r="AK96" s="39"/>
      <c r="AL96" s="26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6"/>
      <c r="R97" s="26"/>
      <c r="S97" s="26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42"/>
      <c r="AH97" s="42"/>
      <c r="AI97" s="42"/>
      <c r="AJ97" s="42"/>
      <c r="AK97" s="39"/>
      <c r="AL97" s="26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6"/>
      <c r="R98" s="26"/>
      <c r="S98" s="26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42"/>
      <c r="AH98" s="42"/>
      <c r="AI98" s="42"/>
      <c r="AJ98" s="42"/>
      <c r="AK98" s="39"/>
      <c r="AL98" s="26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6"/>
      <c r="R99" s="26"/>
      <c r="S99" s="26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42"/>
      <c r="AH99" s="42"/>
      <c r="AI99" s="42"/>
      <c r="AJ99" s="42"/>
      <c r="AK99" s="39"/>
      <c r="AL99" s="26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6"/>
      <c r="R100" s="26"/>
      <c r="S100" s="26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42"/>
      <c r="AH100" s="42"/>
      <c r="AI100" s="42"/>
      <c r="AJ100" s="42"/>
      <c r="AK100" s="39"/>
      <c r="AL100" s="26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6"/>
      <c r="R101" s="26"/>
      <c r="S101" s="26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42"/>
      <c r="AH101" s="42"/>
      <c r="AI101" s="42"/>
      <c r="AJ101" s="42"/>
      <c r="AK101" s="39"/>
      <c r="AL101" s="26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6"/>
      <c r="R102" s="26"/>
      <c r="S102" s="26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42"/>
      <c r="AH102" s="42"/>
      <c r="AI102" s="42"/>
      <c r="AJ102" s="42"/>
      <c r="AK102" s="39"/>
      <c r="AL102" s="26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6"/>
      <c r="R103" s="26"/>
      <c r="S103" s="26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42"/>
      <c r="AH103" s="42"/>
      <c r="AI103" s="42"/>
      <c r="AJ103" s="42"/>
      <c r="AK103" s="39"/>
      <c r="AL103" s="26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6"/>
      <c r="R104" s="26"/>
      <c r="S104" s="26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42"/>
      <c r="AH104" s="42"/>
      <c r="AI104" s="42"/>
      <c r="AJ104" s="42"/>
      <c r="AK104" s="39"/>
      <c r="AL104" s="26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6"/>
      <c r="R105" s="26"/>
      <c r="S105" s="26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42"/>
      <c r="AH105" s="42"/>
      <c r="AI105" s="42"/>
      <c r="AJ105" s="42"/>
      <c r="AK105" s="39"/>
      <c r="AL105" s="26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6"/>
      <c r="R106" s="26"/>
      <c r="S106" s="26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42"/>
      <c r="AH106" s="42"/>
      <c r="AI106" s="42"/>
      <c r="AJ106" s="42"/>
      <c r="AK106" s="39"/>
      <c r="AL106" s="26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6"/>
      <c r="R107" s="26"/>
      <c r="S107" s="26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42"/>
      <c r="AH107" s="42"/>
      <c r="AI107" s="42"/>
      <c r="AJ107" s="42"/>
      <c r="AK107" s="39"/>
      <c r="AL107" s="26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6"/>
      <c r="R108" s="26"/>
      <c r="S108" s="26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42"/>
      <c r="AH108" s="42"/>
      <c r="AI108" s="42"/>
      <c r="AJ108" s="42"/>
      <c r="AK108" s="39"/>
      <c r="AL108" s="26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6"/>
      <c r="R109" s="26"/>
      <c r="S109" s="26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42"/>
      <c r="AH109" s="42"/>
      <c r="AI109" s="42"/>
      <c r="AJ109" s="42"/>
      <c r="AK109" s="39"/>
      <c r="AL109" s="26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6"/>
      <c r="R110" s="26"/>
      <c r="S110" s="26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42"/>
      <c r="AH110" s="42"/>
      <c r="AI110" s="42"/>
      <c r="AJ110" s="42"/>
      <c r="AK110" s="39"/>
      <c r="AL110" s="26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6"/>
      <c r="R111" s="26"/>
      <c r="S111" s="26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42"/>
      <c r="AH111" s="42"/>
      <c r="AI111" s="42"/>
      <c r="AJ111" s="42"/>
      <c r="AK111" s="39"/>
      <c r="AL111" s="26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6"/>
      <c r="R112" s="26"/>
      <c r="S112" s="26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42"/>
      <c r="AH112" s="42"/>
      <c r="AI112" s="42"/>
      <c r="AJ112" s="42"/>
      <c r="AK112" s="39"/>
      <c r="AL112" s="26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6"/>
      <c r="R113" s="26"/>
      <c r="S113" s="26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42"/>
      <c r="AH113" s="42"/>
      <c r="AI113" s="42"/>
      <c r="AJ113" s="42"/>
      <c r="AK113" s="39"/>
      <c r="AL113" s="26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6"/>
      <c r="R114" s="26"/>
      <c r="S114" s="26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42"/>
      <c r="AH114" s="42"/>
      <c r="AI114" s="42"/>
      <c r="AJ114" s="42"/>
      <c r="AK114" s="39"/>
      <c r="AL114" s="26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6"/>
      <c r="R115" s="26"/>
      <c r="S115" s="26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42"/>
      <c r="AH115" s="42"/>
      <c r="AI115" s="42"/>
      <c r="AJ115" s="42"/>
      <c r="AK115" s="39"/>
      <c r="AL115" s="26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6"/>
      <c r="R116" s="26"/>
      <c r="S116" s="26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42"/>
      <c r="AH116" s="42"/>
      <c r="AI116" s="42"/>
      <c r="AJ116" s="42"/>
      <c r="AK116" s="39"/>
      <c r="AL116" s="26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6"/>
      <c r="R117" s="26"/>
      <c r="S117" s="26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42"/>
      <c r="AH117" s="42"/>
      <c r="AI117" s="42"/>
      <c r="AJ117" s="42"/>
      <c r="AK117" s="39"/>
      <c r="AL117" s="26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6"/>
      <c r="R118" s="26"/>
      <c r="S118" s="26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42"/>
      <c r="AH118" s="42"/>
      <c r="AI118" s="42"/>
      <c r="AJ118" s="42"/>
      <c r="AK118" s="39"/>
      <c r="AL118" s="26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6"/>
      <c r="R119" s="26"/>
      <c r="S119" s="26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42"/>
      <c r="AH119" s="42"/>
      <c r="AI119" s="42"/>
      <c r="AJ119" s="42"/>
      <c r="AK119" s="39"/>
      <c r="AL119" s="26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6"/>
      <c r="R120" s="26"/>
      <c r="S120" s="26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42"/>
      <c r="AH120" s="42"/>
      <c r="AI120" s="42"/>
      <c r="AJ120" s="42"/>
      <c r="AK120" s="39"/>
      <c r="AL120" s="26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6"/>
      <c r="R121" s="26"/>
      <c r="S121" s="26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42"/>
      <c r="AH121" s="42"/>
      <c r="AI121" s="42"/>
      <c r="AJ121" s="42"/>
      <c r="AK121" s="39"/>
      <c r="AL121" s="26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6"/>
      <c r="R122" s="26"/>
      <c r="S122" s="26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42"/>
      <c r="AH122" s="42"/>
      <c r="AI122" s="42"/>
      <c r="AJ122" s="42"/>
      <c r="AK122" s="39"/>
      <c r="AL122" s="26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6"/>
      <c r="R123" s="26"/>
      <c r="S123" s="26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42"/>
      <c r="AH123" s="42"/>
      <c r="AI123" s="42"/>
      <c r="AJ123" s="42"/>
      <c r="AK123" s="39"/>
      <c r="AL123" s="26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6"/>
      <c r="R124" s="26"/>
      <c r="S124" s="26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42"/>
      <c r="AH124" s="42"/>
      <c r="AI124" s="42"/>
      <c r="AJ124" s="42"/>
      <c r="AK124" s="39"/>
      <c r="AL124" s="26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6"/>
      <c r="R125" s="26"/>
      <c r="S125" s="26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42"/>
      <c r="AH125" s="42"/>
      <c r="AI125" s="42"/>
      <c r="AJ125" s="42"/>
      <c r="AK125" s="39"/>
      <c r="AL125" s="26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6"/>
      <c r="R126" s="26"/>
      <c r="S126" s="26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42"/>
      <c r="AH126" s="42"/>
      <c r="AI126" s="42"/>
      <c r="AJ126" s="42"/>
      <c r="AK126" s="39"/>
      <c r="AL126" s="26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6"/>
      <c r="R127" s="26"/>
      <c r="S127" s="26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42"/>
      <c r="AH127" s="42"/>
      <c r="AI127" s="42"/>
      <c r="AJ127" s="42"/>
      <c r="AK127" s="39"/>
      <c r="AL127" s="26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6"/>
      <c r="R128" s="26"/>
      <c r="S128" s="26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42"/>
      <c r="AH128" s="42"/>
      <c r="AI128" s="42"/>
      <c r="AJ128" s="42"/>
      <c r="AK128" s="39"/>
      <c r="AL128" s="26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6"/>
      <c r="R129" s="26"/>
      <c r="S129" s="26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42"/>
      <c r="AH129" s="42"/>
      <c r="AI129" s="42"/>
      <c r="AJ129" s="42"/>
      <c r="AK129" s="39"/>
      <c r="AL129" s="26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6"/>
      <c r="R130" s="26"/>
      <c r="S130" s="26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42"/>
      <c r="AH130" s="42"/>
      <c r="AI130" s="42"/>
      <c r="AJ130" s="42"/>
      <c r="AK130" s="39"/>
      <c r="AL130" s="26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6"/>
      <c r="R131" s="26"/>
      <c r="S131" s="26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42"/>
      <c r="AH131" s="42"/>
      <c r="AI131" s="42"/>
      <c r="AJ131" s="42"/>
      <c r="AK131" s="39"/>
      <c r="AL131" s="26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6"/>
      <c r="R132" s="26"/>
      <c r="S132" s="26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42"/>
      <c r="AH132" s="42"/>
      <c r="AI132" s="42"/>
      <c r="AJ132" s="42"/>
      <c r="AK132" s="39"/>
      <c r="AL132" s="26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6"/>
      <c r="R133" s="26"/>
      <c r="S133" s="26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42"/>
      <c r="AH133" s="42"/>
      <c r="AI133" s="42"/>
      <c r="AJ133" s="42"/>
      <c r="AK133" s="39"/>
      <c r="AL133" s="26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6"/>
      <c r="R134" s="26"/>
      <c r="S134" s="26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42"/>
      <c r="AH134" s="42"/>
      <c r="AI134" s="42"/>
      <c r="AJ134" s="42"/>
      <c r="AK134" s="39"/>
      <c r="AL134" s="26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6"/>
      <c r="R135" s="26"/>
      <c r="S135" s="26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42"/>
      <c r="AH135" s="42"/>
      <c r="AI135" s="42"/>
      <c r="AJ135" s="42"/>
      <c r="AK135" s="39"/>
      <c r="AL135" s="26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6"/>
      <c r="R136" s="26"/>
      <c r="S136" s="26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42"/>
      <c r="AH136" s="42"/>
      <c r="AI136" s="42"/>
      <c r="AJ136" s="42"/>
      <c r="AK136" s="39"/>
      <c r="AL136" s="26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6"/>
      <c r="R137" s="26"/>
      <c r="S137" s="26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42"/>
      <c r="AH137" s="42"/>
      <c r="AI137" s="42"/>
      <c r="AJ137" s="42"/>
      <c r="AK137" s="39"/>
      <c r="AL137" s="26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6"/>
      <c r="R138" s="26"/>
      <c r="S138" s="26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42"/>
      <c r="AH138" s="42"/>
      <c r="AI138" s="42"/>
      <c r="AJ138" s="42"/>
      <c r="AK138" s="39"/>
      <c r="AL138" s="26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6"/>
      <c r="R139" s="26"/>
      <c r="S139" s="26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42"/>
      <c r="AH139" s="42"/>
      <c r="AI139" s="42"/>
      <c r="AJ139" s="42"/>
      <c r="AK139" s="39"/>
      <c r="AL139" s="26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6"/>
      <c r="R140" s="26"/>
      <c r="S140" s="26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42"/>
      <c r="AH140" s="42"/>
      <c r="AI140" s="42"/>
      <c r="AJ140" s="42"/>
      <c r="AK140" s="39"/>
      <c r="AL140" s="26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6"/>
      <c r="R141" s="26"/>
      <c r="S141" s="26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42"/>
      <c r="AH141" s="42"/>
      <c r="AI141" s="42"/>
      <c r="AJ141" s="42"/>
      <c r="AK141" s="39"/>
      <c r="AL141" s="26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6"/>
      <c r="R142" s="26"/>
      <c r="S142" s="26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42"/>
      <c r="AH142" s="42"/>
      <c r="AI142" s="42"/>
      <c r="AJ142" s="42"/>
      <c r="AK142" s="39"/>
      <c r="AL142" s="26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6"/>
      <c r="R143" s="26"/>
      <c r="S143" s="26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42"/>
      <c r="AH143" s="42"/>
      <c r="AI143" s="42"/>
      <c r="AJ143" s="42"/>
      <c r="AK143" s="39"/>
      <c r="AL143" s="26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6"/>
      <c r="R144" s="26"/>
      <c r="S144" s="26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42"/>
      <c r="AH144" s="42"/>
      <c r="AI144" s="42"/>
      <c r="AJ144" s="42"/>
      <c r="AK144" s="39"/>
      <c r="AL144" s="26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6"/>
      <c r="R145" s="26"/>
      <c r="S145" s="26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42"/>
      <c r="AH145" s="42"/>
      <c r="AI145" s="42"/>
      <c r="AJ145" s="42"/>
      <c r="AK145" s="39"/>
      <c r="AL145" s="26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6"/>
      <c r="R146" s="26"/>
      <c r="S146" s="26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42"/>
      <c r="AH146" s="42"/>
      <c r="AI146" s="42"/>
      <c r="AJ146" s="42"/>
      <c r="AK146" s="39"/>
      <c r="AL146" s="26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6"/>
      <c r="R147" s="26"/>
      <c r="S147" s="26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42"/>
      <c r="AH147" s="42"/>
      <c r="AI147" s="42"/>
      <c r="AJ147" s="42"/>
      <c r="AK147" s="39"/>
      <c r="AL147" s="26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6"/>
      <c r="R148" s="26"/>
      <c r="S148" s="26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42"/>
      <c r="AH148" s="42"/>
      <c r="AI148" s="42"/>
      <c r="AJ148" s="42"/>
      <c r="AK148" s="39"/>
      <c r="AL148" s="26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6"/>
      <c r="R149" s="26"/>
      <c r="S149" s="26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42"/>
      <c r="AH149" s="42"/>
      <c r="AI149" s="42"/>
      <c r="AJ149" s="42"/>
      <c r="AK149" s="39"/>
      <c r="AL149" s="26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6"/>
      <c r="R150" s="26"/>
      <c r="S150" s="26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42"/>
      <c r="AH150" s="42"/>
      <c r="AI150" s="42"/>
      <c r="AJ150" s="42"/>
      <c r="AK150" s="39"/>
      <c r="AL150" s="26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6"/>
      <c r="R151" s="26"/>
      <c r="S151" s="26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42"/>
      <c r="AH151" s="42"/>
      <c r="AI151" s="42"/>
      <c r="AJ151" s="42"/>
      <c r="AK151" s="39"/>
      <c r="AL151" s="26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6"/>
      <c r="R152" s="26"/>
      <c r="S152" s="26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42"/>
      <c r="AH152" s="42"/>
      <c r="AI152" s="42"/>
      <c r="AJ152" s="42"/>
      <c r="AK152" s="39"/>
      <c r="AL152" s="26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6"/>
      <c r="R153" s="26"/>
      <c r="S153" s="26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42"/>
      <c r="AH153" s="42"/>
      <c r="AI153" s="42"/>
      <c r="AJ153" s="42"/>
      <c r="AK153" s="39"/>
      <c r="AL153" s="26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6"/>
      <c r="R154" s="26"/>
      <c r="S154" s="26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42"/>
      <c r="AH154" s="42"/>
      <c r="AI154" s="42"/>
      <c r="AJ154" s="42"/>
      <c r="AK154" s="39"/>
      <c r="AL154" s="26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6"/>
      <c r="R155" s="26"/>
      <c r="S155" s="26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42"/>
      <c r="AH155" s="42"/>
      <c r="AI155" s="42"/>
      <c r="AJ155" s="42"/>
      <c r="AK155" s="39"/>
      <c r="AL155" s="26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6"/>
      <c r="R156" s="26"/>
      <c r="S156" s="26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42"/>
      <c r="AH156" s="42"/>
      <c r="AI156" s="42"/>
      <c r="AJ156" s="42"/>
      <c r="AK156" s="39"/>
      <c r="AL156" s="26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6"/>
      <c r="R157" s="26"/>
      <c r="S157" s="26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42"/>
      <c r="AH157" s="42"/>
      <c r="AI157" s="42"/>
      <c r="AJ157" s="42"/>
      <c r="AK157" s="39"/>
      <c r="AL157" s="26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6"/>
      <c r="R158" s="26"/>
      <c r="S158" s="26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42"/>
      <c r="AH158" s="42"/>
      <c r="AI158" s="42"/>
      <c r="AJ158" s="42"/>
      <c r="AK158" s="39"/>
      <c r="AL158" s="26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6"/>
      <c r="R159" s="26"/>
      <c r="S159" s="26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42"/>
      <c r="AH159" s="42"/>
      <c r="AI159" s="42"/>
      <c r="AJ159" s="42"/>
      <c r="AK159" s="39"/>
      <c r="AL159" s="26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6"/>
      <c r="R160" s="26"/>
      <c r="S160" s="26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42"/>
      <c r="AH160" s="42"/>
      <c r="AI160" s="42"/>
      <c r="AJ160" s="42"/>
      <c r="AK160" s="39"/>
      <c r="AL160" s="26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6"/>
      <c r="R161" s="26"/>
      <c r="S161" s="26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42"/>
      <c r="AH161" s="42"/>
      <c r="AI161" s="42"/>
      <c r="AJ161" s="42"/>
      <c r="AK161" s="39"/>
      <c r="AL161" s="26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6"/>
      <c r="R162" s="26"/>
      <c r="S162" s="26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42"/>
      <c r="AH162" s="42"/>
      <c r="AI162" s="42"/>
      <c r="AJ162" s="42"/>
      <c r="AK162" s="39"/>
      <c r="AL162" s="26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6"/>
      <c r="R163" s="26"/>
      <c r="S163" s="26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42"/>
      <c r="AH163" s="42"/>
      <c r="AI163" s="42"/>
      <c r="AJ163" s="42"/>
      <c r="AK163" s="39"/>
      <c r="AL163" s="26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6"/>
      <c r="R164" s="26"/>
      <c r="S164" s="26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42"/>
      <c r="AH164" s="42"/>
      <c r="AI164" s="42"/>
      <c r="AJ164" s="42"/>
      <c r="AK164" s="39"/>
      <c r="AL164" s="26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6"/>
      <c r="R165" s="26"/>
      <c r="S165" s="26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42"/>
      <c r="AH165" s="42"/>
      <c r="AI165" s="42"/>
      <c r="AJ165" s="42"/>
      <c r="AK165" s="39"/>
      <c r="AL165" s="26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6"/>
      <c r="R166" s="26"/>
      <c r="S166" s="26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42"/>
      <c r="AH166" s="42"/>
      <c r="AI166" s="42"/>
      <c r="AJ166" s="42"/>
      <c r="AK166" s="39"/>
      <c r="AL166" s="26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6"/>
      <c r="R167" s="26"/>
      <c r="S167" s="26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42"/>
      <c r="AH167" s="42"/>
      <c r="AI167" s="42"/>
      <c r="AJ167" s="42"/>
      <c r="AK167" s="39"/>
      <c r="AL167" s="26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6"/>
      <c r="R168" s="26"/>
      <c r="S168" s="26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42"/>
      <c r="AH168" s="42"/>
      <c r="AI168" s="42"/>
      <c r="AJ168" s="42"/>
      <c r="AK168" s="39"/>
      <c r="AL168" s="26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6"/>
      <c r="R169" s="26"/>
      <c r="S169" s="26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42"/>
      <c r="AH169" s="42"/>
      <c r="AI169" s="42"/>
      <c r="AJ169" s="42"/>
      <c r="AK169" s="39"/>
      <c r="AL169" s="26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6"/>
      <c r="R170" s="26"/>
      <c r="S170" s="26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42"/>
      <c r="AH170" s="42"/>
      <c r="AI170" s="42"/>
      <c r="AJ170" s="42"/>
      <c r="AK170" s="39"/>
      <c r="AL170" s="26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L171"/>
      <c r="M171"/>
      <c r="N171"/>
      <c r="O171"/>
      <c r="P171"/>
      <c r="Q171" s="26"/>
      <c r="R171" s="26"/>
      <c r="S171" s="26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42"/>
      <c r="AH171" s="42"/>
      <c r="AI171" s="42"/>
      <c r="AJ171" s="42"/>
      <c r="AK171" s="39"/>
      <c r="AL171" s="26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L172"/>
      <c r="M172"/>
      <c r="N172"/>
      <c r="O172"/>
      <c r="P172"/>
      <c r="Q172" s="26"/>
      <c r="R172" s="26"/>
      <c r="S172" s="26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42"/>
      <c r="AH172" s="42"/>
      <c r="AI172" s="42"/>
      <c r="AJ172" s="42"/>
      <c r="AK172" s="39"/>
      <c r="AL172" s="26"/>
    </row>
    <row r="173" spans="1:57" ht="14.25" x14ac:dyDescent="0.2">
      <c r="L173"/>
      <c r="M173"/>
      <c r="N173"/>
      <c r="O173"/>
      <c r="P173"/>
      <c r="Q173" s="26"/>
      <c r="R173" s="26"/>
      <c r="S173" s="26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42"/>
      <c r="AH173" s="42"/>
      <c r="AI173" s="42"/>
      <c r="AJ173" s="42"/>
      <c r="AK173" s="39"/>
      <c r="AL173" s="26"/>
    </row>
    <row r="174" spans="1:57" ht="14.25" x14ac:dyDescent="0.2">
      <c r="L174"/>
      <c r="M174"/>
      <c r="N174"/>
      <c r="O174"/>
      <c r="P174"/>
      <c r="Q174" s="26"/>
      <c r="R174" s="26"/>
      <c r="S174" s="26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42"/>
      <c r="AH174" s="42"/>
      <c r="AI174" s="42"/>
      <c r="AJ174" s="42"/>
      <c r="AK174" s="39"/>
      <c r="AL174" s="26"/>
    </row>
    <row r="175" spans="1:57" ht="14.25" x14ac:dyDescent="0.2">
      <c r="L175" s="26"/>
      <c r="M175" s="26"/>
      <c r="N175" s="26"/>
      <c r="O175" s="26"/>
      <c r="P175" s="26"/>
      <c r="R175" s="26"/>
      <c r="S175" s="26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42"/>
      <c r="AH175" s="42"/>
      <c r="AI175" s="42"/>
      <c r="AJ175" s="42"/>
      <c r="AK175" s="39"/>
      <c r="AL175" s="26"/>
    </row>
    <row r="176" spans="1:57" ht="14.25" x14ac:dyDescent="0.2">
      <c r="L176" s="26"/>
      <c r="M176" s="26"/>
      <c r="N176" s="26"/>
      <c r="O176" s="26"/>
      <c r="P176" s="26"/>
      <c r="R176" s="26"/>
      <c r="S176" s="26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42"/>
      <c r="AH176" s="42"/>
      <c r="AI176" s="42"/>
      <c r="AJ176" s="42"/>
      <c r="AK176" s="39"/>
      <c r="AL176" s="26"/>
    </row>
    <row r="177" spans="12:38" ht="14.25" x14ac:dyDescent="0.2">
      <c r="L177" s="26"/>
      <c r="M177" s="26"/>
      <c r="N177" s="26"/>
      <c r="O177" s="26"/>
      <c r="P177" s="26"/>
      <c r="R177" s="26"/>
      <c r="S177" s="26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42"/>
      <c r="AH177" s="42"/>
      <c r="AI177" s="42"/>
      <c r="AJ177" s="42"/>
      <c r="AK177" s="39"/>
      <c r="AL177" s="26"/>
    </row>
    <row r="178" spans="12:38" ht="14.25" x14ac:dyDescent="0.2">
      <c r="L178" s="26"/>
      <c r="M178" s="26"/>
      <c r="N178" s="26"/>
      <c r="O178" s="26"/>
      <c r="P178" s="26"/>
      <c r="R178" s="26"/>
      <c r="S178" s="26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42"/>
      <c r="AH178" s="42"/>
      <c r="AI178" s="42"/>
      <c r="AJ178" s="42"/>
      <c r="AK178" s="26"/>
      <c r="AL178" s="26"/>
    </row>
    <row r="179" spans="12:38" x14ac:dyDescent="0.25">
      <c r="R179" s="41"/>
      <c r="S179" s="41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42"/>
      <c r="AH179" s="42"/>
      <c r="AI179" s="42"/>
      <c r="AJ179" s="42"/>
    </row>
    <row r="180" spans="12:38" x14ac:dyDescent="0.25">
      <c r="R180" s="41"/>
      <c r="S180" s="41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42"/>
      <c r="AH180" s="42"/>
      <c r="AI180" s="42"/>
      <c r="AJ180" s="42"/>
    </row>
    <row r="181" spans="12:38" x14ac:dyDescent="0.25">
      <c r="R181" s="41"/>
      <c r="S181" s="41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42"/>
      <c r="AH181" s="42"/>
      <c r="AI181" s="42"/>
      <c r="AJ181" s="42"/>
    </row>
    <row r="182" spans="12:38" x14ac:dyDescent="0.25">
      <c r="L182"/>
      <c r="M182"/>
      <c r="N182"/>
      <c r="O182"/>
      <c r="P182"/>
      <c r="R182" s="41"/>
      <c r="S182" s="41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42"/>
      <c r="AH182" s="42"/>
      <c r="AI182" s="42"/>
      <c r="AJ182" s="42"/>
      <c r="AK182"/>
      <c r="AL182"/>
    </row>
    <row r="183" spans="12:38" x14ac:dyDescent="0.25">
      <c r="L183"/>
      <c r="M183"/>
      <c r="N183"/>
      <c r="O183"/>
      <c r="P183"/>
      <c r="R183" s="41"/>
      <c r="S183" s="41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42"/>
      <c r="AH183" s="42"/>
      <c r="AI183" s="42"/>
      <c r="AJ183" s="42"/>
      <c r="AK183"/>
      <c r="AL183"/>
    </row>
    <row r="184" spans="12:38" x14ac:dyDescent="0.25">
      <c r="L184"/>
      <c r="M184"/>
      <c r="N184"/>
      <c r="O184"/>
      <c r="P184"/>
      <c r="R184" s="41"/>
      <c r="S184" s="41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42"/>
      <c r="AH184" s="42"/>
      <c r="AI184" s="42"/>
      <c r="AJ184" s="42"/>
      <c r="AK184"/>
      <c r="AL184"/>
    </row>
    <row r="185" spans="12:38" x14ac:dyDescent="0.25">
      <c r="L185"/>
      <c r="M185"/>
      <c r="N185"/>
      <c r="O185"/>
      <c r="P185"/>
      <c r="R185" s="41"/>
      <c r="S185" s="41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42"/>
      <c r="AH185" s="42"/>
      <c r="AI185" s="42"/>
      <c r="AJ185" s="42"/>
      <c r="AK185"/>
      <c r="AL185"/>
    </row>
    <row r="186" spans="12:38" x14ac:dyDescent="0.25">
      <c r="L186"/>
      <c r="M186"/>
      <c r="N186"/>
      <c r="O186"/>
      <c r="P186"/>
      <c r="R186" s="41"/>
      <c r="S186" s="41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42"/>
      <c r="AH186" s="42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41"/>
      <c r="S187" s="41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42"/>
      <c r="AH187" s="42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41"/>
      <c r="S188" s="41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42"/>
      <c r="AH188" s="42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41"/>
      <c r="S189" s="41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41"/>
      <c r="S190" s="41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41"/>
      <c r="S191" s="41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41"/>
      <c r="S192" s="41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41"/>
      <c r="S193" s="41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41"/>
      <c r="S194" s="41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41"/>
      <c r="S195" s="41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41"/>
      <c r="S196" s="41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41"/>
      <c r="S197" s="41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41"/>
      <c r="S198" s="41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41"/>
      <c r="S199" s="41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41"/>
      <c r="S200" s="41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41"/>
      <c r="S201" s="41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41"/>
      <c r="S202" s="41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41"/>
      <c r="S203" s="41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41"/>
      <c r="S204" s="41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41"/>
      <c r="S205" s="41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41"/>
      <c r="S206" s="41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ht="14.25" x14ac:dyDescent="0.2">
      <c r="L207"/>
      <c r="M207"/>
      <c r="N207"/>
      <c r="O207"/>
      <c r="P207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ht="14.25" x14ac:dyDescent="0.2">
      <c r="L208"/>
      <c r="M208"/>
      <c r="N208"/>
      <c r="O208"/>
      <c r="P208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ht="14.25" x14ac:dyDescent="0.2">
      <c r="L209"/>
      <c r="M209"/>
      <c r="N209"/>
      <c r="O209"/>
      <c r="P209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ht="14.25" x14ac:dyDescent="0.2">
      <c r="L210"/>
      <c r="M210"/>
      <c r="N210"/>
      <c r="O210"/>
      <c r="P210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7"/>
  <sheetViews>
    <sheetView zoomScale="92" zoomScaleNormal="92" workbookViewId="0"/>
  </sheetViews>
  <sheetFormatPr defaultRowHeight="15" x14ac:dyDescent="0.25"/>
  <cols>
    <col min="1" max="1" width="0.7109375" style="12" customWidth="1"/>
    <col min="2" max="2" width="27.28515625" style="64" customWidth="1"/>
    <col min="3" max="3" width="24.5703125" style="63" customWidth="1"/>
    <col min="4" max="4" width="10.5703125" style="117" customWidth="1"/>
    <col min="5" max="5" width="8.85546875" style="117" customWidth="1"/>
    <col min="6" max="6" width="0.7109375" style="41" customWidth="1"/>
    <col min="7" max="7" width="5.140625" style="63" customWidth="1"/>
    <col min="8" max="8" width="5.28515625" style="63" customWidth="1"/>
    <col min="9" max="9" width="5.140625" style="63" customWidth="1"/>
    <col min="10" max="10" width="5.28515625" style="63" customWidth="1"/>
    <col min="11" max="11" width="5.42578125" style="63" customWidth="1"/>
    <col min="12" max="12" width="6.5703125" style="63" customWidth="1"/>
    <col min="13" max="16" width="5" style="63" customWidth="1"/>
    <col min="17" max="17" width="7.28515625" style="63" customWidth="1"/>
    <col min="18" max="21" width="6.7109375" style="63" customWidth="1"/>
    <col min="22" max="22" width="10.7109375" style="63" customWidth="1"/>
    <col min="23" max="23" width="22.7109375" style="117" customWidth="1"/>
    <col min="24" max="24" width="9.7109375" style="63" customWidth="1"/>
    <col min="25" max="25" width="11" style="3" customWidth="1"/>
    <col min="26" max="27" width="9.140625" style="3"/>
    <col min="28" max="28" width="27.5703125" style="3" customWidth="1"/>
    <col min="29" max="30" width="9.140625" style="3"/>
  </cols>
  <sheetData>
    <row r="1" spans="1:30" ht="18.75" customHeight="1" x14ac:dyDescent="0.25">
      <c r="A1" s="11"/>
      <c r="B1" s="135" t="s">
        <v>186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70"/>
      <c r="X1" s="71"/>
      <c r="Y1" s="72"/>
      <c r="Z1" s="72"/>
      <c r="AA1" s="72"/>
      <c r="AB1" s="72"/>
      <c r="AC1" s="72"/>
      <c r="AD1" s="72"/>
    </row>
    <row r="2" spans="1:30" x14ac:dyDescent="0.25">
      <c r="A2" s="11"/>
      <c r="B2" s="13" t="s">
        <v>30</v>
      </c>
      <c r="C2" s="9" t="s">
        <v>52</v>
      </c>
      <c r="D2" s="14"/>
      <c r="E2" s="14"/>
      <c r="F2" s="73"/>
      <c r="G2" s="7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74"/>
      <c r="X2" s="31"/>
      <c r="Y2" s="72"/>
      <c r="Z2" s="72"/>
      <c r="AA2" s="72"/>
      <c r="AB2" s="72"/>
      <c r="AC2" s="72"/>
      <c r="AD2" s="72"/>
    </row>
    <row r="3" spans="1:30" x14ac:dyDescent="0.25">
      <c r="A3" s="11"/>
      <c r="B3" s="75" t="s">
        <v>58</v>
      </c>
      <c r="C3" s="25" t="s">
        <v>59</v>
      </c>
      <c r="D3" s="76" t="s">
        <v>60</v>
      </c>
      <c r="E3" s="77" t="s">
        <v>1</v>
      </c>
      <c r="F3" s="26"/>
      <c r="G3" s="78" t="s">
        <v>61</v>
      </c>
      <c r="H3" s="79" t="s">
        <v>62</v>
      </c>
      <c r="I3" s="79" t="s">
        <v>28</v>
      </c>
      <c r="J3" s="20" t="s">
        <v>63</v>
      </c>
      <c r="K3" s="80" t="s">
        <v>64</v>
      </c>
      <c r="L3" s="80" t="s">
        <v>65</v>
      </c>
      <c r="M3" s="78" t="s">
        <v>66</v>
      </c>
      <c r="N3" s="78" t="s">
        <v>27</v>
      </c>
      <c r="O3" s="79" t="s">
        <v>67</v>
      </c>
      <c r="P3" s="78" t="s">
        <v>62</v>
      </c>
      <c r="Q3" s="78" t="s">
        <v>14</v>
      </c>
      <c r="R3" s="78">
        <v>1</v>
      </c>
      <c r="S3" s="78">
        <v>2</v>
      </c>
      <c r="T3" s="78">
        <v>3</v>
      </c>
      <c r="U3" s="78" t="s">
        <v>68</v>
      </c>
      <c r="V3" s="20" t="s">
        <v>19</v>
      </c>
      <c r="W3" s="19" t="s">
        <v>69</v>
      </c>
      <c r="X3" s="19" t="s">
        <v>70</v>
      </c>
      <c r="Y3" s="72"/>
      <c r="Z3" s="72"/>
      <c r="AA3" s="72"/>
      <c r="AB3" s="72"/>
      <c r="AC3" s="72"/>
      <c r="AD3" s="72"/>
    </row>
    <row r="4" spans="1:30" x14ac:dyDescent="0.25">
      <c r="A4" s="11"/>
      <c r="B4" s="81" t="s">
        <v>71</v>
      </c>
      <c r="C4" s="82" t="s">
        <v>72</v>
      </c>
      <c r="D4" s="83" t="s">
        <v>73</v>
      </c>
      <c r="E4" s="84" t="s">
        <v>32</v>
      </c>
      <c r="F4" s="26"/>
      <c r="G4" s="85">
        <v>1</v>
      </c>
      <c r="H4" s="86"/>
      <c r="I4" s="85"/>
      <c r="J4" s="87" t="s">
        <v>67</v>
      </c>
      <c r="K4" s="87">
        <v>9</v>
      </c>
      <c r="L4" s="87"/>
      <c r="M4" s="87">
        <v>1</v>
      </c>
      <c r="N4" s="85"/>
      <c r="O4" s="86">
        <v>1</v>
      </c>
      <c r="P4" s="86">
        <v>3</v>
      </c>
      <c r="Q4" s="89" t="s">
        <v>263</v>
      </c>
      <c r="R4" s="89"/>
      <c r="S4" s="89" t="s">
        <v>237</v>
      </c>
      <c r="T4" s="89" t="s">
        <v>250</v>
      </c>
      <c r="U4" s="89" t="s">
        <v>250</v>
      </c>
      <c r="V4" s="147">
        <v>0.42899999999999999</v>
      </c>
      <c r="W4" s="82" t="s">
        <v>74</v>
      </c>
      <c r="X4" s="159" t="s">
        <v>75</v>
      </c>
      <c r="Y4" s="72"/>
      <c r="Z4" s="72"/>
      <c r="AA4" s="72"/>
      <c r="AB4" s="72"/>
      <c r="AC4" s="72"/>
      <c r="AD4" s="72"/>
    </row>
    <row r="5" spans="1:30" x14ac:dyDescent="0.25">
      <c r="A5" s="11"/>
      <c r="B5" s="81" t="s">
        <v>76</v>
      </c>
      <c r="C5" s="82" t="s">
        <v>77</v>
      </c>
      <c r="D5" s="83" t="s">
        <v>73</v>
      </c>
      <c r="E5" s="84" t="s">
        <v>32</v>
      </c>
      <c r="F5" s="26"/>
      <c r="G5" s="85">
        <v>1</v>
      </c>
      <c r="H5" s="86"/>
      <c r="I5" s="85"/>
      <c r="J5" s="87"/>
      <c r="K5" s="87" t="s">
        <v>78</v>
      </c>
      <c r="L5" s="87"/>
      <c r="M5" s="87">
        <v>1</v>
      </c>
      <c r="N5" s="85">
        <v>1</v>
      </c>
      <c r="O5" s="86">
        <v>2</v>
      </c>
      <c r="P5" s="86">
        <v>1</v>
      </c>
      <c r="Q5" s="89" t="s">
        <v>239</v>
      </c>
      <c r="R5" s="146" t="s">
        <v>240</v>
      </c>
      <c r="S5" s="146"/>
      <c r="T5" s="146" t="s">
        <v>241</v>
      </c>
      <c r="U5" s="146" t="s">
        <v>242</v>
      </c>
      <c r="V5" s="88">
        <v>0.71399999999999997</v>
      </c>
      <c r="W5" s="82" t="s">
        <v>79</v>
      </c>
      <c r="X5" s="159" t="s">
        <v>80</v>
      </c>
      <c r="Y5" s="72"/>
      <c r="Z5" s="72"/>
      <c r="AA5" s="72"/>
      <c r="AB5" s="72"/>
      <c r="AC5" s="72"/>
      <c r="AD5" s="72"/>
    </row>
    <row r="6" spans="1:30" x14ac:dyDescent="0.25">
      <c r="A6" s="11"/>
      <c r="B6" s="81" t="s">
        <v>81</v>
      </c>
      <c r="C6" s="82" t="s">
        <v>82</v>
      </c>
      <c r="D6" s="83" t="s">
        <v>73</v>
      </c>
      <c r="E6" s="84" t="s">
        <v>32</v>
      </c>
      <c r="F6" s="26"/>
      <c r="G6" s="85">
        <v>1</v>
      </c>
      <c r="H6" s="86"/>
      <c r="I6" s="85"/>
      <c r="J6" s="87" t="s">
        <v>67</v>
      </c>
      <c r="K6" s="87">
        <v>5</v>
      </c>
      <c r="L6" s="87"/>
      <c r="M6" s="87">
        <v>1</v>
      </c>
      <c r="N6" s="85"/>
      <c r="O6" s="86">
        <v>1</v>
      </c>
      <c r="P6" s="86">
        <v>2</v>
      </c>
      <c r="Q6" s="89" t="s">
        <v>243</v>
      </c>
      <c r="R6" s="146"/>
      <c r="S6" s="146"/>
      <c r="T6" s="146" t="s">
        <v>241</v>
      </c>
      <c r="U6" s="146" t="s">
        <v>244</v>
      </c>
      <c r="V6" s="88">
        <v>1</v>
      </c>
      <c r="W6" s="82" t="s">
        <v>83</v>
      </c>
      <c r="X6" s="159" t="s">
        <v>84</v>
      </c>
      <c r="Y6" s="72"/>
      <c r="Z6" s="72"/>
      <c r="AA6" s="72"/>
      <c r="AB6" s="72"/>
      <c r="AC6" s="72"/>
      <c r="AD6" s="72"/>
    </row>
    <row r="7" spans="1:30" x14ac:dyDescent="0.25">
      <c r="A7" s="90"/>
      <c r="B7" s="81" t="s">
        <v>85</v>
      </c>
      <c r="C7" s="82" t="s">
        <v>86</v>
      </c>
      <c r="D7" s="83" t="s">
        <v>73</v>
      </c>
      <c r="E7" s="84" t="s">
        <v>39</v>
      </c>
      <c r="F7" s="26"/>
      <c r="G7" s="85">
        <v>1</v>
      </c>
      <c r="H7" s="86"/>
      <c r="I7" s="85"/>
      <c r="J7" s="87" t="s">
        <v>67</v>
      </c>
      <c r="K7" s="87">
        <v>4</v>
      </c>
      <c r="L7" s="87"/>
      <c r="M7" s="87">
        <v>1</v>
      </c>
      <c r="N7" s="85"/>
      <c r="O7" s="86">
        <v>1</v>
      </c>
      <c r="P7" s="86">
        <v>2</v>
      </c>
      <c r="Q7" s="89" t="s">
        <v>245</v>
      </c>
      <c r="R7" s="89"/>
      <c r="S7" s="89" t="s">
        <v>240</v>
      </c>
      <c r="T7" s="89" t="s">
        <v>242</v>
      </c>
      <c r="U7" s="89" t="s">
        <v>244</v>
      </c>
      <c r="V7" s="147">
        <v>0.66700000000000004</v>
      </c>
      <c r="W7" s="82" t="s">
        <v>87</v>
      </c>
      <c r="X7" s="159" t="s">
        <v>88</v>
      </c>
      <c r="Y7" s="72"/>
      <c r="Z7" s="72"/>
      <c r="AA7" s="72"/>
      <c r="AB7" s="72"/>
      <c r="AC7" s="72"/>
      <c r="AD7" s="72"/>
    </row>
    <row r="8" spans="1:30" x14ac:dyDescent="0.25">
      <c r="A8" s="11"/>
      <c r="B8" s="81" t="s">
        <v>89</v>
      </c>
      <c r="C8" s="82" t="s">
        <v>90</v>
      </c>
      <c r="D8" s="83" t="s">
        <v>73</v>
      </c>
      <c r="E8" s="84" t="s">
        <v>39</v>
      </c>
      <c r="F8" s="26"/>
      <c r="G8" s="85"/>
      <c r="H8" s="86"/>
      <c r="I8" s="85">
        <v>1</v>
      </c>
      <c r="J8" s="87" t="s">
        <v>67</v>
      </c>
      <c r="K8" s="87">
        <v>3</v>
      </c>
      <c r="L8" s="87"/>
      <c r="M8" s="87">
        <v>1</v>
      </c>
      <c r="N8" s="85"/>
      <c r="O8" s="86"/>
      <c r="P8" s="86">
        <v>1</v>
      </c>
      <c r="Q8" s="89" t="s">
        <v>246</v>
      </c>
      <c r="R8" s="89" t="s">
        <v>243</v>
      </c>
      <c r="S8" s="146"/>
      <c r="T8" s="146" t="s">
        <v>243</v>
      </c>
      <c r="U8" s="146" t="s">
        <v>247</v>
      </c>
      <c r="V8" s="88">
        <v>0.75</v>
      </c>
      <c r="W8" s="82" t="s">
        <v>87</v>
      </c>
      <c r="X8" s="159" t="s">
        <v>91</v>
      </c>
      <c r="Y8" s="72"/>
      <c r="Z8" s="72"/>
      <c r="AA8" s="72"/>
      <c r="AB8" s="72"/>
      <c r="AC8" s="72"/>
      <c r="AD8" s="72"/>
    </row>
    <row r="9" spans="1:30" x14ac:dyDescent="0.25">
      <c r="A9" s="11"/>
      <c r="B9" s="81" t="s">
        <v>92</v>
      </c>
      <c r="C9" s="82" t="s">
        <v>93</v>
      </c>
      <c r="D9" s="83" t="s">
        <v>73</v>
      </c>
      <c r="E9" s="84" t="s">
        <v>39</v>
      </c>
      <c r="F9" s="26"/>
      <c r="G9" s="85"/>
      <c r="H9" s="86"/>
      <c r="I9" s="85">
        <v>1</v>
      </c>
      <c r="J9" s="87" t="s">
        <v>67</v>
      </c>
      <c r="K9" s="87">
        <v>4</v>
      </c>
      <c r="L9" s="87"/>
      <c r="M9" s="87">
        <v>1</v>
      </c>
      <c r="N9" s="85"/>
      <c r="O9" s="86"/>
      <c r="P9" s="86">
        <v>1</v>
      </c>
      <c r="Q9" s="89" t="s">
        <v>242</v>
      </c>
      <c r="R9" s="146" t="s">
        <v>244</v>
      </c>
      <c r="S9" s="146" t="s">
        <v>244</v>
      </c>
      <c r="T9" s="146" t="s">
        <v>244</v>
      </c>
      <c r="U9" s="146" t="s">
        <v>240</v>
      </c>
      <c r="V9" s="88">
        <v>0.75</v>
      </c>
      <c r="W9" s="82" t="s">
        <v>94</v>
      </c>
      <c r="X9" s="159" t="s">
        <v>95</v>
      </c>
      <c r="Y9" s="72"/>
      <c r="Z9" s="72"/>
      <c r="AA9" s="72"/>
      <c r="AB9" s="72"/>
      <c r="AC9" s="72"/>
      <c r="AD9" s="72"/>
    </row>
    <row r="10" spans="1:30" x14ac:dyDescent="0.25">
      <c r="A10" s="11"/>
      <c r="B10" s="81" t="s">
        <v>96</v>
      </c>
      <c r="C10" s="82" t="s">
        <v>97</v>
      </c>
      <c r="D10" s="83" t="s">
        <v>73</v>
      </c>
      <c r="E10" s="84" t="s">
        <v>39</v>
      </c>
      <c r="F10" s="26"/>
      <c r="G10" s="85">
        <v>1</v>
      </c>
      <c r="H10" s="86"/>
      <c r="I10" s="85"/>
      <c r="J10" s="87" t="s">
        <v>67</v>
      </c>
      <c r="K10" s="87">
        <v>6</v>
      </c>
      <c r="L10" s="87"/>
      <c r="M10" s="87">
        <v>1</v>
      </c>
      <c r="N10" s="85"/>
      <c r="O10" s="86"/>
      <c r="P10" s="86"/>
      <c r="Q10" s="89" t="s">
        <v>245</v>
      </c>
      <c r="R10" s="89" t="s">
        <v>244</v>
      </c>
      <c r="S10" s="89" t="s">
        <v>241</v>
      </c>
      <c r="T10" s="89" t="s">
        <v>244</v>
      </c>
      <c r="U10" s="89" t="s">
        <v>247</v>
      </c>
      <c r="V10" s="147">
        <v>0.66700000000000004</v>
      </c>
      <c r="W10" s="82" t="s">
        <v>98</v>
      </c>
      <c r="X10" s="159" t="s">
        <v>99</v>
      </c>
      <c r="Y10" s="72"/>
      <c r="Z10" s="72"/>
      <c r="AA10" s="72"/>
      <c r="AB10" s="72"/>
      <c r="AC10" s="72"/>
      <c r="AD10" s="72"/>
    </row>
    <row r="11" spans="1:30" x14ac:dyDescent="0.25">
      <c r="A11" s="11"/>
      <c r="B11" s="81" t="s">
        <v>100</v>
      </c>
      <c r="C11" s="82" t="s">
        <v>101</v>
      </c>
      <c r="D11" s="83" t="s">
        <v>73</v>
      </c>
      <c r="E11" s="84" t="s">
        <v>32</v>
      </c>
      <c r="F11" s="26"/>
      <c r="G11" s="85">
        <v>1</v>
      </c>
      <c r="H11" s="86"/>
      <c r="I11" s="85"/>
      <c r="J11" s="87" t="s">
        <v>67</v>
      </c>
      <c r="K11" s="87">
        <v>5</v>
      </c>
      <c r="L11" s="87" t="s">
        <v>102</v>
      </c>
      <c r="M11" s="87">
        <v>1</v>
      </c>
      <c r="N11" s="85"/>
      <c r="O11" s="86">
        <v>1</v>
      </c>
      <c r="P11" s="86">
        <v>1</v>
      </c>
      <c r="Q11" s="89" t="s">
        <v>248</v>
      </c>
      <c r="R11" s="146"/>
      <c r="S11" s="146" t="s">
        <v>249</v>
      </c>
      <c r="T11" s="146"/>
      <c r="U11" s="146" t="s">
        <v>250</v>
      </c>
      <c r="V11" s="88">
        <v>0.6</v>
      </c>
      <c r="W11" s="82" t="s">
        <v>103</v>
      </c>
      <c r="X11" s="159" t="s">
        <v>104</v>
      </c>
      <c r="Y11" s="72"/>
      <c r="Z11" s="72"/>
      <c r="AA11" s="72"/>
      <c r="AB11" s="72"/>
      <c r="AC11" s="72"/>
      <c r="AD11" s="72"/>
    </row>
    <row r="12" spans="1:30" x14ac:dyDescent="0.25">
      <c r="A12" s="11"/>
      <c r="B12" s="81" t="s">
        <v>105</v>
      </c>
      <c r="C12" s="82" t="s">
        <v>106</v>
      </c>
      <c r="D12" s="83" t="s">
        <v>73</v>
      </c>
      <c r="E12" s="84" t="s">
        <v>32</v>
      </c>
      <c r="F12" s="26"/>
      <c r="G12" s="85">
        <v>1</v>
      </c>
      <c r="H12" s="86"/>
      <c r="I12" s="85"/>
      <c r="J12" s="87" t="s">
        <v>67</v>
      </c>
      <c r="K12" s="87">
        <v>4</v>
      </c>
      <c r="L12" s="87"/>
      <c r="M12" s="87">
        <v>1</v>
      </c>
      <c r="N12" s="85"/>
      <c r="O12" s="86"/>
      <c r="P12" s="86"/>
      <c r="Q12" s="89" t="s">
        <v>251</v>
      </c>
      <c r="R12" s="146"/>
      <c r="S12" s="146" t="s">
        <v>240</v>
      </c>
      <c r="T12" s="146" t="s">
        <v>248</v>
      </c>
      <c r="U12" s="146"/>
      <c r="V12" s="88">
        <v>0.5</v>
      </c>
      <c r="W12" s="82" t="s">
        <v>107</v>
      </c>
      <c r="X12" s="159" t="s">
        <v>108</v>
      </c>
      <c r="Y12" s="72"/>
      <c r="Z12" s="72"/>
      <c r="AA12" s="72"/>
      <c r="AB12" s="72"/>
      <c r="AC12" s="72"/>
      <c r="AD12" s="72"/>
    </row>
    <row r="13" spans="1:30" x14ac:dyDescent="0.25">
      <c r="A13" s="11"/>
      <c r="B13" s="81" t="s">
        <v>109</v>
      </c>
      <c r="C13" s="82" t="s">
        <v>110</v>
      </c>
      <c r="D13" s="83" t="s">
        <v>73</v>
      </c>
      <c r="E13" s="84" t="s">
        <v>32</v>
      </c>
      <c r="F13" s="26"/>
      <c r="G13" s="85">
        <v>1</v>
      </c>
      <c r="H13" s="86"/>
      <c r="I13" s="85"/>
      <c r="J13" s="87" t="s">
        <v>67</v>
      </c>
      <c r="K13" s="87">
        <v>5</v>
      </c>
      <c r="L13" s="87" t="s">
        <v>111</v>
      </c>
      <c r="M13" s="87">
        <v>1</v>
      </c>
      <c r="N13" s="85"/>
      <c r="O13" s="86"/>
      <c r="P13" s="86">
        <v>1</v>
      </c>
      <c r="Q13" s="89" t="s">
        <v>252</v>
      </c>
      <c r="R13" s="146"/>
      <c r="S13" s="146" t="s">
        <v>244</v>
      </c>
      <c r="T13" s="146" t="s">
        <v>243</v>
      </c>
      <c r="U13" s="146" t="s">
        <v>240</v>
      </c>
      <c r="V13" s="88">
        <v>0.8</v>
      </c>
      <c r="W13" s="82" t="s">
        <v>112</v>
      </c>
      <c r="X13" s="159" t="s">
        <v>113</v>
      </c>
      <c r="Y13" s="72"/>
      <c r="Z13" s="72"/>
      <c r="AA13" s="72"/>
      <c r="AB13" s="72"/>
      <c r="AC13" s="72"/>
      <c r="AD13" s="72"/>
    </row>
    <row r="14" spans="1:30" x14ac:dyDescent="0.25">
      <c r="A14" s="11"/>
      <c r="B14" s="81" t="s">
        <v>114</v>
      </c>
      <c r="C14" s="82" t="s">
        <v>115</v>
      </c>
      <c r="D14" s="83" t="s">
        <v>73</v>
      </c>
      <c r="E14" s="84" t="s">
        <v>42</v>
      </c>
      <c r="F14" s="26"/>
      <c r="G14" s="85"/>
      <c r="H14" s="86"/>
      <c r="I14" s="85">
        <v>1</v>
      </c>
      <c r="J14" s="87" t="s">
        <v>116</v>
      </c>
      <c r="K14" s="87">
        <v>5</v>
      </c>
      <c r="L14" s="87"/>
      <c r="M14" s="87">
        <v>1</v>
      </c>
      <c r="N14" s="85"/>
      <c r="O14" s="86">
        <v>2</v>
      </c>
      <c r="P14" s="86">
        <v>1</v>
      </c>
      <c r="Q14" s="89" t="s">
        <v>253</v>
      </c>
      <c r="R14" s="146"/>
      <c r="S14" s="146" t="s">
        <v>250</v>
      </c>
      <c r="T14" s="146" t="s">
        <v>250</v>
      </c>
      <c r="U14" s="146" t="s">
        <v>254</v>
      </c>
      <c r="V14" s="88">
        <v>0.4</v>
      </c>
      <c r="W14" s="82" t="s">
        <v>117</v>
      </c>
      <c r="X14" s="159" t="s">
        <v>118</v>
      </c>
      <c r="Y14" s="72"/>
      <c r="Z14" s="72"/>
      <c r="AA14" s="72"/>
      <c r="AB14" s="72"/>
      <c r="AC14" s="72"/>
      <c r="AD14" s="72"/>
    </row>
    <row r="15" spans="1:30" x14ac:dyDescent="0.25">
      <c r="A15" s="11"/>
      <c r="B15" s="81" t="s">
        <v>119</v>
      </c>
      <c r="C15" s="82" t="s">
        <v>120</v>
      </c>
      <c r="D15" s="83" t="s">
        <v>73</v>
      </c>
      <c r="E15" s="84" t="s">
        <v>42</v>
      </c>
      <c r="F15" s="26"/>
      <c r="G15" s="85"/>
      <c r="H15" s="86"/>
      <c r="I15" s="85">
        <v>1</v>
      </c>
      <c r="J15" s="87" t="s">
        <v>67</v>
      </c>
      <c r="K15" s="87">
        <v>4</v>
      </c>
      <c r="L15" s="87"/>
      <c r="M15" s="87">
        <v>1</v>
      </c>
      <c r="N15" s="85"/>
      <c r="O15" s="86">
        <v>1</v>
      </c>
      <c r="P15" s="86"/>
      <c r="Q15" s="89" t="s">
        <v>255</v>
      </c>
      <c r="R15" s="146" t="s">
        <v>240</v>
      </c>
      <c r="S15" s="146" t="s">
        <v>240</v>
      </c>
      <c r="T15" s="146" t="s">
        <v>242</v>
      </c>
      <c r="U15" s="146" t="s">
        <v>244</v>
      </c>
      <c r="V15" s="88">
        <v>0.57099999999999995</v>
      </c>
      <c r="W15" s="82" t="s">
        <v>112</v>
      </c>
      <c r="X15" s="159" t="s">
        <v>121</v>
      </c>
      <c r="Y15" s="72"/>
      <c r="Z15" s="72"/>
      <c r="AA15" s="72"/>
      <c r="AB15" s="72"/>
      <c r="AC15" s="72"/>
      <c r="AD15" s="72"/>
    </row>
    <row r="16" spans="1:30" x14ac:dyDescent="0.25">
      <c r="A16" s="11"/>
      <c r="B16" s="81" t="s">
        <v>122</v>
      </c>
      <c r="C16" s="82" t="s">
        <v>123</v>
      </c>
      <c r="D16" s="83" t="s">
        <v>73</v>
      </c>
      <c r="E16" s="84" t="s">
        <v>42</v>
      </c>
      <c r="F16" s="26"/>
      <c r="G16" s="85">
        <v>1</v>
      </c>
      <c r="H16" s="86"/>
      <c r="I16" s="85"/>
      <c r="J16" s="87" t="s">
        <v>67</v>
      </c>
      <c r="K16" s="87">
        <v>4</v>
      </c>
      <c r="L16" s="87" t="s">
        <v>102</v>
      </c>
      <c r="M16" s="87">
        <v>1</v>
      </c>
      <c r="N16" s="85"/>
      <c r="O16" s="86">
        <v>1</v>
      </c>
      <c r="P16" s="86">
        <v>1</v>
      </c>
      <c r="Q16" s="89" t="s">
        <v>256</v>
      </c>
      <c r="R16" s="146" t="s">
        <v>240</v>
      </c>
      <c r="S16" s="146" t="s">
        <v>240</v>
      </c>
      <c r="T16" s="146" t="s">
        <v>237</v>
      </c>
      <c r="U16" s="146" t="s">
        <v>250</v>
      </c>
      <c r="V16" s="88">
        <v>0.28599999999999998</v>
      </c>
      <c r="W16" s="82" t="s">
        <v>98</v>
      </c>
      <c r="X16" s="159" t="s">
        <v>124</v>
      </c>
      <c r="Y16" s="72"/>
      <c r="Z16" s="72"/>
      <c r="AA16" s="72"/>
      <c r="AB16" s="72"/>
      <c r="AC16" s="72"/>
      <c r="AD16" s="72"/>
    </row>
    <row r="17" spans="1:30" x14ac:dyDescent="0.25">
      <c r="A17" s="11"/>
      <c r="B17" s="81" t="s">
        <v>125</v>
      </c>
      <c r="C17" s="82" t="s">
        <v>126</v>
      </c>
      <c r="D17" s="83" t="s">
        <v>73</v>
      </c>
      <c r="E17" s="84" t="s">
        <v>42</v>
      </c>
      <c r="F17" s="26"/>
      <c r="G17" s="85">
        <v>1</v>
      </c>
      <c r="H17" s="86"/>
      <c r="I17" s="85"/>
      <c r="J17" s="87" t="s">
        <v>67</v>
      </c>
      <c r="K17" s="87">
        <v>5</v>
      </c>
      <c r="L17" s="87"/>
      <c r="M17" s="87">
        <v>1</v>
      </c>
      <c r="N17" s="85"/>
      <c r="O17" s="86"/>
      <c r="P17" s="86">
        <v>3</v>
      </c>
      <c r="Q17" s="89" t="s">
        <v>254</v>
      </c>
      <c r="R17" s="146"/>
      <c r="S17" s="146"/>
      <c r="T17" s="146" t="s">
        <v>249</v>
      </c>
      <c r="U17" s="146" t="s">
        <v>257</v>
      </c>
      <c r="V17" s="88">
        <v>0.33300000000000002</v>
      </c>
      <c r="W17" s="82" t="s">
        <v>127</v>
      </c>
      <c r="X17" s="159" t="s">
        <v>128</v>
      </c>
      <c r="Y17" s="72"/>
      <c r="Z17" s="72"/>
      <c r="AA17" s="72"/>
      <c r="AB17" s="72"/>
      <c r="AC17" s="72"/>
      <c r="AD17" s="72"/>
    </row>
    <row r="18" spans="1:30" x14ac:dyDescent="0.25">
      <c r="A18" s="90"/>
      <c r="B18" s="81" t="s">
        <v>129</v>
      </c>
      <c r="C18" s="82" t="s">
        <v>130</v>
      </c>
      <c r="D18" s="83" t="s">
        <v>73</v>
      </c>
      <c r="E18" s="92" t="s">
        <v>39</v>
      </c>
      <c r="F18" s="26"/>
      <c r="G18" s="85"/>
      <c r="H18" s="86"/>
      <c r="I18" s="86">
        <v>1</v>
      </c>
      <c r="J18" s="87" t="s">
        <v>67</v>
      </c>
      <c r="K18" s="87">
        <v>3</v>
      </c>
      <c r="L18" s="87"/>
      <c r="M18" s="87">
        <v>1</v>
      </c>
      <c r="N18" s="87"/>
      <c r="O18" s="85">
        <v>2</v>
      </c>
      <c r="P18" s="86">
        <v>1</v>
      </c>
      <c r="Q18" s="89" t="s">
        <v>254</v>
      </c>
      <c r="R18" s="146" t="s">
        <v>240</v>
      </c>
      <c r="S18" s="146" t="s">
        <v>247</v>
      </c>
      <c r="T18" s="146"/>
      <c r="U18" s="146" t="s">
        <v>249</v>
      </c>
      <c r="V18" s="88">
        <v>0.33300000000000002</v>
      </c>
      <c r="W18" s="82" t="s">
        <v>131</v>
      </c>
      <c r="X18" s="159" t="s">
        <v>132</v>
      </c>
      <c r="Y18" s="72"/>
      <c r="Z18" s="72"/>
      <c r="AA18" s="72"/>
      <c r="AB18" s="72"/>
      <c r="AC18" s="72"/>
      <c r="AD18" s="72"/>
    </row>
    <row r="19" spans="1:30" x14ac:dyDescent="0.25">
      <c r="A19" s="11"/>
      <c r="B19" s="81" t="s">
        <v>133</v>
      </c>
      <c r="C19" s="82" t="s">
        <v>134</v>
      </c>
      <c r="D19" s="83" t="s">
        <v>73</v>
      </c>
      <c r="E19" s="92" t="s">
        <v>39</v>
      </c>
      <c r="F19" s="26"/>
      <c r="G19" s="85"/>
      <c r="H19" s="86"/>
      <c r="I19" s="86">
        <v>1</v>
      </c>
      <c r="J19" s="87" t="s">
        <v>67</v>
      </c>
      <c r="K19" s="87">
        <v>5</v>
      </c>
      <c r="L19" s="87"/>
      <c r="M19" s="87">
        <v>1</v>
      </c>
      <c r="N19" s="87"/>
      <c r="O19" s="85"/>
      <c r="P19" s="86">
        <v>1</v>
      </c>
      <c r="Q19" s="89" t="s">
        <v>258</v>
      </c>
      <c r="R19" s="89"/>
      <c r="S19" s="89" t="s">
        <v>240</v>
      </c>
      <c r="T19" s="89" t="s">
        <v>249</v>
      </c>
      <c r="U19" s="89" t="s">
        <v>240</v>
      </c>
      <c r="V19" s="147">
        <v>0.4</v>
      </c>
      <c r="W19" s="82" t="s">
        <v>127</v>
      </c>
      <c r="X19" s="159" t="s">
        <v>135</v>
      </c>
      <c r="Y19" s="72"/>
      <c r="Z19" s="72"/>
      <c r="AA19" s="72"/>
      <c r="AB19" s="72"/>
      <c r="AC19" s="72"/>
      <c r="AD19" s="72"/>
    </row>
    <row r="20" spans="1:30" x14ac:dyDescent="0.25">
      <c r="A20" s="11"/>
      <c r="B20" s="81" t="s">
        <v>136</v>
      </c>
      <c r="C20" s="82" t="s">
        <v>137</v>
      </c>
      <c r="D20" s="83" t="s">
        <v>73</v>
      </c>
      <c r="E20" s="92" t="s">
        <v>39</v>
      </c>
      <c r="F20" s="39"/>
      <c r="G20" s="85"/>
      <c r="H20" s="86"/>
      <c r="I20" s="86">
        <v>1</v>
      </c>
      <c r="J20" s="87" t="s">
        <v>67</v>
      </c>
      <c r="K20" s="87">
        <v>3</v>
      </c>
      <c r="L20" s="87"/>
      <c r="M20" s="87">
        <v>1</v>
      </c>
      <c r="N20" s="87"/>
      <c r="O20" s="85"/>
      <c r="P20" s="86"/>
      <c r="Q20" s="89" t="s">
        <v>237</v>
      </c>
      <c r="R20" s="89" t="s">
        <v>237</v>
      </c>
      <c r="S20" s="146"/>
      <c r="T20" s="89"/>
      <c r="U20" s="146"/>
      <c r="V20" s="147">
        <v>0.33300000000000002</v>
      </c>
      <c r="W20" s="82" t="s">
        <v>127</v>
      </c>
      <c r="X20" s="159" t="s">
        <v>138</v>
      </c>
      <c r="Y20" s="72"/>
      <c r="Z20" s="72"/>
      <c r="AA20" s="72"/>
      <c r="AB20" s="72"/>
      <c r="AC20" s="72"/>
      <c r="AD20" s="72"/>
    </row>
    <row r="21" spans="1:30" x14ac:dyDescent="0.25">
      <c r="A21" s="11"/>
      <c r="B21" s="81" t="s">
        <v>171</v>
      </c>
      <c r="C21" s="82" t="s">
        <v>172</v>
      </c>
      <c r="D21" s="83" t="s">
        <v>73</v>
      </c>
      <c r="E21" s="92" t="s">
        <v>39</v>
      </c>
      <c r="F21" s="39"/>
      <c r="G21" s="85"/>
      <c r="H21" s="86"/>
      <c r="I21" s="86">
        <v>1</v>
      </c>
      <c r="J21" s="87" t="s">
        <v>67</v>
      </c>
      <c r="K21" s="87">
        <v>4</v>
      </c>
      <c r="L21" s="87" t="s">
        <v>111</v>
      </c>
      <c r="M21" s="87">
        <v>1</v>
      </c>
      <c r="N21" s="87"/>
      <c r="O21" s="85">
        <v>1</v>
      </c>
      <c r="P21" s="86"/>
      <c r="Q21" s="89" t="s">
        <v>249</v>
      </c>
      <c r="R21" s="146"/>
      <c r="S21" s="146" t="s">
        <v>250</v>
      </c>
      <c r="T21" s="146"/>
      <c r="U21" s="146" t="s">
        <v>244</v>
      </c>
      <c r="V21" s="88">
        <v>0.66700000000000004</v>
      </c>
      <c r="W21" s="82" t="s">
        <v>131</v>
      </c>
      <c r="X21" s="159" t="s">
        <v>173</v>
      </c>
      <c r="Y21" s="72"/>
      <c r="Z21" s="72"/>
      <c r="AA21" s="72"/>
      <c r="AB21" s="72"/>
      <c r="AC21" s="72"/>
      <c r="AD21" s="72"/>
    </row>
    <row r="22" spans="1:30" x14ac:dyDescent="0.25">
      <c r="A22" s="11"/>
      <c r="B22" s="81" t="s">
        <v>174</v>
      </c>
      <c r="C22" s="82" t="s">
        <v>176</v>
      </c>
      <c r="D22" s="83" t="s">
        <v>73</v>
      </c>
      <c r="E22" s="92" t="s">
        <v>39</v>
      </c>
      <c r="F22" s="39"/>
      <c r="G22" s="85"/>
      <c r="H22" s="86"/>
      <c r="I22" s="86">
        <v>1</v>
      </c>
      <c r="J22" s="87" t="s">
        <v>67</v>
      </c>
      <c r="K22" s="87">
        <v>5</v>
      </c>
      <c r="L22" s="87"/>
      <c r="M22" s="87">
        <v>1</v>
      </c>
      <c r="N22" s="87"/>
      <c r="O22" s="85">
        <v>1</v>
      </c>
      <c r="P22" s="86"/>
      <c r="Q22" s="89" t="s">
        <v>254</v>
      </c>
      <c r="R22" s="146"/>
      <c r="S22" s="146" t="s">
        <v>240</v>
      </c>
      <c r="T22" s="146" t="s">
        <v>237</v>
      </c>
      <c r="U22" s="146" t="s">
        <v>250</v>
      </c>
      <c r="V22" s="88">
        <v>0.33300000000000002</v>
      </c>
      <c r="W22" s="82" t="s">
        <v>175</v>
      </c>
      <c r="X22" s="159" t="s">
        <v>177</v>
      </c>
      <c r="Y22" s="72"/>
      <c r="Z22" s="72"/>
      <c r="AA22" s="72"/>
      <c r="AB22" s="72"/>
      <c r="AC22" s="72"/>
      <c r="AD22" s="72"/>
    </row>
    <row r="23" spans="1:30" x14ac:dyDescent="0.25">
      <c r="A23" s="11"/>
      <c r="B23" s="81" t="s">
        <v>188</v>
      </c>
      <c r="C23" s="82" t="s">
        <v>189</v>
      </c>
      <c r="D23" s="83" t="s">
        <v>73</v>
      </c>
      <c r="E23" s="92" t="s">
        <v>39</v>
      </c>
      <c r="F23" s="39"/>
      <c r="G23" s="85"/>
      <c r="H23" s="86"/>
      <c r="I23" s="86">
        <v>1</v>
      </c>
      <c r="J23" s="87" t="s">
        <v>67</v>
      </c>
      <c r="K23" s="87">
        <v>6</v>
      </c>
      <c r="L23" s="87" t="s">
        <v>163</v>
      </c>
      <c r="M23" s="87">
        <v>1</v>
      </c>
      <c r="N23" s="87"/>
      <c r="O23" s="85">
        <v>1</v>
      </c>
      <c r="P23" s="86">
        <v>1</v>
      </c>
      <c r="Q23" s="89" t="s">
        <v>259</v>
      </c>
      <c r="R23" s="146"/>
      <c r="S23" s="146" t="s">
        <v>241</v>
      </c>
      <c r="T23" s="146" t="s">
        <v>246</v>
      </c>
      <c r="U23" s="146" t="s">
        <v>250</v>
      </c>
      <c r="V23" s="88">
        <v>0.75</v>
      </c>
      <c r="W23" s="82" t="s">
        <v>190</v>
      </c>
      <c r="X23" s="159" t="s">
        <v>191</v>
      </c>
      <c r="Y23" s="72"/>
      <c r="Z23" s="72"/>
      <c r="AA23" s="72"/>
      <c r="AB23" s="72"/>
      <c r="AC23" s="72"/>
      <c r="AD23" s="72"/>
    </row>
    <row r="24" spans="1:30" x14ac:dyDescent="0.25">
      <c r="A24" s="11"/>
      <c r="B24" s="81" t="s">
        <v>238</v>
      </c>
      <c r="C24" s="82" t="s">
        <v>261</v>
      </c>
      <c r="D24" s="83" t="s">
        <v>73</v>
      </c>
      <c r="E24" s="92" t="s">
        <v>39</v>
      </c>
      <c r="F24" s="39"/>
      <c r="G24" s="85">
        <v>1</v>
      </c>
      <c r="H24" s="86"/>
      <c r="I24" s="86"/>
      <c r="J24" s="87" t="s">
        <v>67</v>
      </c>
      <c r="K24" s="87">
        <v>4</v>
      </c>
      <c r="L24" s="87" t="s">
        <v>102</v>
      </c>
      <c r="M24" s="87">
        <v>1</v>
      </c>
      <c r="N24" s="87"/>
      <c r="O24" s="85"/>
      <c r="P24" s="86"/>
      <c r="Q24" s="89" t="s">
        <v>260</v>
      </c>
      <c r="R24" s="146"/>
      <c r="S24" s="146" t="s">
        <v>248</v>
      </c>
      <c r="T24" s="146" t="s">
        <v>247</v>
      </c>
      <c r="U24" s="146" t="s">
        <v>240</v>
      </c>
      <c r="V24" s="88">
        <v>0.375</v>
      </c>
      <c r="W24" s="82" t="s">
        <v>112</v>
      </c>
      <c r="X24" s="159" t="s">
        <v>262</v>
      </c>
      <c r="Y24" s="72"/>
      <c r="Z24" s="72"/>
      <c r="AA24" s="72"/>
      <c r="AB24" s="72"/>
      <c r="AC24" s="72"/>
      <c r="AD24" s="72"/>
    </row>
    <row r="25" spans="1:30" x14ac:dyDescent="0.25">
      <c r="A25" s="11"/>
      <c r="B25" s="81" t="s">
        <v>323</v>
      </c>
      <c r="C25" s="82" t="s">
        <v>326</v>
      </c>
      <c r="D25" s="83" t="s">
        <v>73</v>
      </c>
      <c r="E25" s="92" t="s">
        <v>39</v>
      </c>
      <c r="F25" s="39"/>
      <c r="G25" s="85">
        <v>1</v>
      </c>
      <c r="H25" s="86"/>
      <c r="I25" s="86"/>
      <c r="J25" s="86"/>
      <c r="K25" s="87" t="s">
        <v>78</v>
      </c>
      <c r="L25" s="87"/>
      <c r="M25" s="87">
        <v>1</v>
      </c>
      <c r="N25" s="87"/>
      <c r="O25" s="85"/>
      <c r="P25" s="86"/>
      <c r="Q25" s="89" t="s">
        <v>260</v>
      </c>
      <c r="R25" s="146"/>
      <c r="S25" s="146" t="s">
        <v>241</v>
      </c>
      <c r="T25" s="146" t="s">
        <v>237</v>
      </c>
      <c r="U25" s="146" t="s">
        <v>257</v>
      </c>
      <c r="V25" s="88">
        <v>0.375</v>
      </c>
      <c r="W25" s="82" t="s">
        <v>324</v>
      </c>
      <c r="X25" s="89" t="s">
        <v>327</v>
      </c>
      <c r="Y25" s="72"/>
      <c r="Z25" s="72"/>
      <c r="AA25" s="72"/>
      <c r="AB25" s="72"/>
      <c r="AC25" s="72"/>
      <c r="AD25" s="72"/>
    </row>
    <row r="26" spans="1:30" x14ac:dyDescent="0.25">
      <c r="A26" s="90"/>
      <c r="B26" s="25" t="s">
        <v>6</v>
      </c>
      <c r="C26" s="20"/>
      <c r="D26" s="19"/>
      <c r="E26" s="93"/>
      <c r="F26" s="94"/>
      <c r="G26" s="21">
        <f>SUM(G4:G25)</f>
        <v>12</v>
      </c>
      <c r="H26" s="21"/>
      <c r="I26" s="21">
        <f>SUM(I4:I25)</f>
        <v>10</v>
      </c>
      <c r="J26" s="20"/>
      <c r="K26" s="20"/>
      <c r="L26" s="20"/>
      <c r="M26" s="21">
        <f>SUM(M4:M25)</f>
        <v>22</v>
      </c>
      <c r="N26" s="21">
        <f>SUM(N4:N25)</f>
        <v>1</v>
      </c>
      <c r="O26" s="21">
        <f>SUM(O4:O25)</f>
        <v>15</v>
      </c>
      <c r="P26" s="21">
        <f>SUM(P4:P25)</f>
        <v>20</v>
      </c>
      <c r="Q26" s="68" t="s">
        <v>328</v>
      </c>
      <c r="R26" s="68" t="s">
        <v>264</v>
      </c>
      <c r="S26" s="68" t="s">
        <v>329</v>
      </c>
      <c r="T26" s="68" t="s">
        <v>330</v>
      </c>
      <c r="U26" s="68" t="s">
        <v>331</v>
      </c>
      <c r="V26" s="37">
        <v>0.53600000000000003</v>
      </c>
      <c r="W26" s="95"/>
      <c r="X26" s="21"/>
      <c r="Y26" s="72"/>
      <c r="Z26" s="72"/>
      <c r="AA26" s="72"/>
      <c r="AB26" s="72"/>
      <c r="AC26" s="72"/>
      <c r="AD26" s="72"/>
    </row>
    <row r="27" spans="1:30" x14ac:dyDescent="0.25">
      <c r="A27" s="90"/>
      <c r="B27" s="119" t="s">
        <v>139</v>
      </c>
      <c r="C27" s="97" t="s">
        <v>140</v>
      </c>
      <c r="D27" s="120"/>
      <c r="E27" s="121"/>
      <c r="F27" s="122"/>
      <c r="G27" s="97"/>
      <c r="H27" s="121"/>
      <c r="I27" s="96"/>
      <c r="J27" s="121"/>
      <c r="K27" s="121"/>
      <c r="L27" s="121"/>
      <c r="M27" s="121"/>
      <c r="N27" s="121"/>
      <c r="O27" s="121"/>
      <c r="P27" s="121"/>
      <c r="Q27" s="148"/>
      <c r="R27" s="149"/>
      <c r="S27" s="148"/>
      <c r="T27" s="148"/>
      <c r="U27" s="148"/>
      <c r="V27" s="121"/>
      <c r="W27" s="98"/>
      <c r="X27" s="99"/>
      <c r="Y27" s="72"/>
      <c r="Z27" s="72"/>
      <c r="AA27" s="72"/>
      <c r="AB27" s="72"/>
      <c r="AC27" s="72"/>
      <c r="AD27" s="72"/>
    </row>
    <row r="28" spans="1:30" x14ac:dyDescent="0.25">
      <c r="A28" s="90"/>
      <c r="B28" s="123"/>
      <c r="C28" s="105"/>
      <c r="D28" s="105"/>
      <c r="E28" s="102"/>
      <c r="F28" s="102"/>
      <c r="G28" s="103"/>
      <c r="H28" s="104"/>
      <c r="I28" s="101"/>
      <c r="J28" s="104"/>
      <c r="K28" s="101"/>
      <c r="L28" s="104"/>
      <c r="M28" s="101"/>
      <c r="N28" s="101"/>
      <c r="O28" s="101"/>
      <c r="P28" s="101"/>
      <c r="Q28" s="150"/>
      <c r="R28" s="150"/>
      <c r="S28" s="150"/>
      <c r="T28" s="150"/>
      <c r="U28" s="150"/>
      <c r="V28" s="101"/>
      <c r="W28" s="101"/>
      <c r="X28" s="106"/>
      <c r="Y28" s="72"/>
      <c r="Z28" s="72"/>
      <c r="AA28" s="72"/>
      <c r="AB28" s="72"/>
      <c r="AC28" s="72"/>
      <c r="AD28" s="72"/>
    </row>
    <row r="29" spans="1:30" x14ac:dyDescent="0.25">
      <c r="A29" s="11"/>
      <c r="B29" s="25" t="s">
        <v>141</v>
      </c>
      <c r="C29" s="25" t="s">
        <v>59</v>
      </c>
      <c r="D29" s="19" t="s">
        <v>60</v>
      </c>
      <c r="E29" s="24" t="s">
        <v>1</v>
      </c>
      <c r="F29" s="26"/>
      <c r="G29" s="21" t="s">
        <v>61</v>
      </c>
      <c r="H29" s="18" t="s">
        <v>62</v>
      </c>
      <c r="I29" s="18" t="s">
        <v>28</v>
      </c>
      <c r="J29" s="20" t="s">
        <v>63</v>
      </c>
      <c r="K29" s="20" t="s">
        <v>64</v>
      </c>
      <c r="L29" s="20" t="s">
        <v>65</v>
      </c>
      <c r="M29" s="21" t="s">
        <v>66</v>
      </c>
      <c r="N29" s="21" t="s">
        <v>27</v>
      </c>
      <c r="O29" s="18" t="s">
        <v>67</v>
      </c>
      <c r="P29" s="21" t="s">
        <v>62</v>
      </c>
      <c r="Q29" s="68" t="s">
        <v>14</v>
      </c>
      <c r="R29" s="68">
        <v>1</v>
      </c>
      <c r="S29" s="68">
        <v>2</v>
      </c>
      <c r="T29" s="68">
        <v>3</v>
      </c>
      <c r="U29" s="68" t="s">
        <v>68</v>
      </c>
      <c r="V29" s="20" t="s">
        <v>19</v>
      </c>
      <c r="W29" s="19" t="s">
        <v>69</v>
      </c>
      <c r="X29" s="19" t="s">
        <v>70</v>
      </c>
      <c r="Y29" s="72"/>
      <c r="Z29" s="72"/>
      <c r="AA29" s="72"/>
      <c r="AB29" s="72"/>
      <c r="AC29" s="72"/>
      <c r="AD29" s="72"/>
    </row>
    <row r="30" spans="1:30" x14ac:dyDescent="0.25">
      <c r="A30" s="11"/>
      <c r="B30" s="107" t="s">
        <v>142</v>
      </c>
      <c r="C30" s="108" t="s">
        <v>143</v>
      </c>
      <c r="D30" s="109" t="s">
        <v>73</v>
      </c>
      <c r="E30" s="110" t="s">
        <v>32</v>
      </c>
      <c r="F30" s="26"/>
      <c r="G30" s="111">
        <v>1</v>
      </c>
      <c r="H30" s="112"/>
      <c r="I30" s="111"/>
      <c r="J30" s="113"/>
      <c r="K30" s="113"/>
      <c r="L30" s="87" t="s">
        <v>111</v>
      </c>
      <c r="M30" s="113">
        <v>1</v>
      </c>
      <c r="N30" s="111"/>
      <c r="O30" s="112">
        <v>3</v>
      </c>
      <c r="P30" s="112">
        <v>3</v>
      </c>
      <c r="Q30" s="151"/>
      <c r="R30" s="151"/>
      <c r="S30" s="151"/>
      <c r="T30" s="151"/>
      <c r="U30" s="151"/>
      <c r="V30" s="114"/>
      <c r="W30" s="108" t="s">
        <v>144</v>
      </c>
      <c r="X30" s="115" t="s">
        <v>145</v>
      </c>
      <c r="Y30" s="72"/>
      <c r="Z30" s="72"/>
      <c r="AA30" s="72"/>
      <c r="AB30" s="72"/>
      <c r="AC30" s="72"/>
      <c r="AD30" s="72"/>
    </row>
    <row r="31" spans="1:30" x14ac:dyDescent="0.25">
      <c r="A31" s="11"/>
      <c r="B31" s="81" t="s">
        <v>146</v>
      </c>
      <c r="C31" s="82" t="s">
        <v>147</v>
      </c>
      <c r="D31" s="83" t="s">
        <v>73</v>
      </c>
      <c r="E31" s="84" t="s">
        <v>32</v>
      </c>
      <c r="F31" s="26"/>
      <c r="G31" s="85">
        <v>1</v>
      </c>
      <c r="H31" s="86"/>
      <c r="I31" s="85"/>
      <c r="J31" s="87"/>
      <c r="K31" s="87"/>
      <c r="L31" s="87" t="s">
        <v>111</v>
      </c>
      <c r="M31" s="87">
        <v>1</v>
      </c>
      <c r="N31" s="85">
        <v>1</v>
      </c>
      <c r="O31" s="86">
        <v>4</v>
      </c>
      <c r="P31" s="86">
        <v>5</v>
      </c>
      <c r="Q31" s="146"/>
      <c r="R31" s="146"/>
      <c r="S31" s="146"/>
      <c r="T31" s="146"/>
      <c r="U31" s="146"/>
      <c r="V31" s="88"/>
      <c r="W31" s="82" t="s">
        <v>148</v>
      </c>
      <c r="X31" s="89" t="s">
        <v>149</v>
      </c>
      <c r="Y31" s="72"/>
      <c r="Z31" s="72"/>
      <c r="AA31" s="72"/>
      <c r="AB31" s="72"/>
      <c r="AC31" s="72"/>
      <c r="AD31" s="72"/>
    </row>
    <row r="32" spans="1:30" x14ac:dyDescent="0.25">
      <c r="A32" s="90"/>
      <c r="B32" s="25" t="s">
        <v>6</v>
      </c>
      <c r="C32" s="20"/>
      <c r="D32" s="19"/>
      <c r="E32" s="93"/>
      <c r="F32" s="94"/>
      <c r="G32" s="21">
        <v>2</v>
      </c>
      <c r="H32" s="21"/>
      <c r="I32" s="21"/>
      <c r="J32" s="20"/>
      <c r="K32" s="20"/>
      <c r="L32" s="20"/>
      <c r="M32" s="21">
        <v>2</v>
      </c>
      <c r="N32" s="21">
        <v>1</v>
      </c>
      <c r="O32" s="21">
        <v>7</v>
      </c>
      <c r="P32" s="21">
        <v>8</v>
      </c>
      <c r="Q32" s="68"/>
      <c r="R32" s="68"/>
      <c r="S32" s="68"/>
      <c r="T32" s="68"/>
      <c r="U32" s="68"/>
      <c r="V32" s="37"/>
      <c r="W32" s="95"/>
      <c r="X32" s="68"/>
      <c r="Y32" s="72"/>
      <c r="Z32" s="72"/>
      <c r="AA32" s="72"/>
      <c r="AB32" s="72"/>
      <c r="AC32" s="72"/>
      <c r="AD32" s="72"/>
    </row>
    <row r="33" spans="1:32" x14ac:dyDescent="0.25">
      <c r="A33" s="90"/>
      <c r="B33" s="123"/>
      <c r="C33" s="105"/>
      <c r="D33" s="105"/>
      <c r="E33" s="102"/>
      <c r="F33" s="102"/>
      <c r="G33" s="103"/>
      <c r="H33" s="104"/>
      <c r="I33" s="101"/>
      <c r="J33" s="104"/>
      <c r="K33" s="101"/>
      <c r="L33" s="104"/>
      <c r="M33" s="101"/>
      <c r="N33" s="101"/>
      <c r="O33" s="101"/>
      <c r="P33" s="101"/>
      <c r="Q33" s="150"/>
      <c r="R33" s="150"/>
      <c r="S33" s="150"/>
      <c r="T33" s="150"/>
      <c r="U33" s="150"/>
      <c r="V33" s="101"/>
      <c r="W33" s="101"/>
      <c r="X33" s="106"/>
      <c r="Y33" s="72"/>
      <c r="Z33" s="72"/>
      <c r="AA33" s="72"/>
      <c r="AB33" s="72"/>
      <c r="AC33" s="72"/>
      <c r="AD33" s="72"/>
    </row>
    <row r="34" spans="1:32" x14ac:dyDescent="0.25">
      <c r="A34" s="11"/>
      <c r="B34" s="25" t="s">
        <v>150</v>
      </c>
      <c r="C34" s="25" t="s">
        <v>59</v>
      </c>
      <c r="D34" s="19" t="s">
        <v>60</v>
      </c>
      <c r="E34" s="24" t="s">
        <v>1</v>
      </c>
      <c r="F34" s="26"/>
      <c r="G34" s="21" t="s">
        <v>61</v>
      </c>
      <c r="H34" s="18" t="s">
        <v>62</v>
      </c>
      <c r="I34" s="18" t="s">
        <v>28</v>
      </c>
      <c r="J34" s="20" t="s">
        <v>63</v>
      </c>
      <c r="K34" s="20" t="s">
        <v>64</v>
      </c>
      <c r="L34" s="20" t="s">
        <v>65</v>
      </c>
      <c r="M34" s="21" t="s">
        <v>66</v>
      </c>
      <c r="N34" s="21" t="s">
        <v>27</v>
      </c>
      <c r="O34" s="18" t="s">
        <v>67</v>
      </c>
      <c r="P34" s="21" t="s">
        <v>62</v>
      </c>
      <c r="Q34" s="68" t="s">
        <v>14</v>
      </c>
      <c r="R34" s="68">
        <v>1</v>
      </c>
      <c r="S34" s="68">
        <v>2</v>
      </c>
      <c r="T34" s="68">
        <v>3</v>
      </c>
      <c r="U34" s="68" t="s">
        <v>68</v>
      </c>
      <c r="V34" s="20" t="s">
        <v>19</v>
      </c>
      <c r="W34" s="19" t="s">
        <v>69</v>
      </c>
      <c r="X34" s="19" t="s">
        <v>70</v>
      </c>
      <c r="Y34" s="72"/>
      <c r="Z34" s="72"/>
      <c r="AA34" s="72"/>
      <c r="AB34" s="72"/>
      <c r="AC34" s="72"/>
      <c r="AD34" s="72"/>
    </row>
    <row r="35" spans="1:32" x14ac:dyDescent="0.25">
      <c r="A35" s="90"/>
      <c r="B35" s="81" t="s">
        <v>151</v>
      </c>
      <c r="C35" s="82" t="s">
        <v>152</v>
      </c>
      <c r="D35" s="83" t="s">
        <v>73</v>
      </c>
      <c r="E35" s="84" t="s">
        <v>32</v>
      </c>
      <c r="F35" s="26"/>
      <c r="G35" s="85">
        <v>1</v>
      </c>
      <c r="H35" s="86"/>
      <c r="I35" s="85"/>
      <c r="J35" s="87"/>
      <c r="K35" s="87"/>
      <c r="L35" s="87"/>
      <c r="M35" s="87">
        <v>1</v>
      </c>
      <c r="N35" s="85"/>
      <c r="O35" s="86"/>
      <c r="P35" s="86">
        <v>2</v>
      </c>
      <c r="Q35" s="146"/>
      <c r="R35" s="146"/>
      <c r="S35" s="146"/>
      <c r="T35" s="146"/>
      <c r="U35" s="146"/>
      <c r="V35" s="88"/>
      <c r="W35" s="82" t="s">
        <v>153</v>
      </c>
      <c r="X35" s="89" t="s">
        <v>154</v>
      </c>
      <c r="Y35" s="72"/>
      <c r="Z35" s="72"/>
      <c r="AA35" s="72"/>
      <c r="AB35" s="72"/>
      <c r="AC35" s="72"/>
      <c r="AD35" s="72"/>
    </row>
    <row r="36" spans="1:32" x14ac:dyDescent="0.25">
      <c r="A36" s="11"/>
      <c r="B36" s="81" t="s">
        <v>155</v>
      </c>
      <c r="C36" s="82" t="s">
        <v>156</v>
      </c>
      <c r="D36" s="83" t="s">
        <v>73</v>
      </c>
      <c r="E36" s="84" t="s">
        <v>32</v>
      </c>
      <c r="F36" s="26"/>
      <c r="G36" s="85">
        <v>1</v>
      </c>
      <c r="H36" s="86"/>
      <c r="I36" s="85"/>
      <c r="J36" s="87"/>
      <c r="K36" s="87"/>
      <c r="L36" s="87"/>
      <c r="M36" s="87">
        <v>1</v>
      </c>
      <c r="N36" s="85">
        <v>1</v>
      </c>
      <c r="O36" s="86">
        <v>3</v>
      </c>
      <c r="P36" s="86">
        <v>2</v>
      </c>
      <c r="Q36" s="146"/>
      <c r="R36" s="146"/>
      <c r="S36" s="146"/>
      <c r="T36" s="146"/>
      <c r="U36" s="146"/>
      <c r="V36" s="88"/>
      <c r="W36" s="82" t="s">
        <v>148</v>
      </c>
      <c r="X36" s="89" t="s">
        <v>157</v>
      </c>
      <c r="Y36" s="72"/>
      <c r="Z36" s="72"/>
      <c r="AA36" s="72"/>
      <c r="AB36" s="72"/>
      <c r="AC36" s="72"/>
      <c r="AD36" s="72"/>
    </row>
    <row r="37" spans="1:32" x14ac:dyDescent="0.25">
      <c r="A37" s="90"/>
      <c r="B37" s="25" t="s">
        <v>6</v>
      </c>
      <c r="C37" s="20"/>
      <c r="D37" s="19"/>
      <c r="E37" s="93"/>
      <c r="F37" s="94"/>
      <c r="G37" s="21">
        <v>2</v>
      </c>
      <c r="H37" s="21"/>
      <c r="I37" s="21"/>
      <c r="J37" s="20"/>
      <c r="K37" s="20"/>
      <c r="L37" s="20"/>
      <c r="M37" s="21">
        <v>2</v>
      </c>
      <c r="N37" s="21">
        <v>1</v>
      </c>
      <c r="O37" s="21">
        <v>3</v>
      </c>
      <c r="P37" s="21">
        <v>4</v>
      </c>
      <c r="Q37" s="68"/>
      <c r="R37" s="68"/>
      <c r="S37" s="68"/>
      <c r="T37" s="68"/>
      <c r="U37" s="68"/>
      <c r="V37" s="37"/>
      <c r="W37" s="95"/>
      <c r="X37" s="68"/>
      <c r="Y37" s="72"/>
      <c r="Z37" s="72"/>
      <c r="AA37" s="72"/>
      <c r="AB37" s="72"/>
      <c r="AC37" s="72"/>
      <c r="AD37" s="72"/>
    </row>
    <row r="38" spans="1:32" x14ac:dyDescent="0.25">
      <c r="A38" s="90"/>
      <c r="B38" s="123"/>
      <c r="C38" s="105"/>
      <c r="D38" s="105"/>
      <c r="E38" s="102"/>
      <c r="F38" s="102"/>
      <c r="G38" s="103"/>
      <c r="H38" s="104"/>
      <c r="I38" s="101"/>
      <c r="J38" s="104"/>
      <c r="K38" s="101"/>
      <c r="L38" s="104"/>
      <c r="M38" s="101"/>
      <c r="N38" s="101"/>
      <c r="O38" s="101"/>
      <c r="P38" s="101"/>
      <c r="Q38" s="150"/>
      <c r="R38" s="150"/>
      <c r="S38" s="150"/>
      <c r="T38" s="150"/>
      <c r="U38" s="150"/>
      <c r="V38" s="101"/>
      <c r="W38" s="101"/>
      <c r="X38" s="106"/>
      <c r="Y38" s="72"/>
      <c r="Z38" s="72"/>
      <c r="AA38" s="72"/>
      <c r="AB38" s="72"/>
      <c r="AC38" s="72"/>
      <c r="AD38" s="72"/>
    </row>
    <row r="39" spans="1:32" x14ac:dyDescent="0.25">
      <c r="A39" s="11"/>
      <c r="B39" s="25" t="s">
        <v>158</v>
      </c>
      <c r="C39" s="25" t="s">
        <v>59</v>
      </c>
      <c r="D39" s="19" t="s">
        <v>60</v>
      </c>
      <c r="E39" s="24" t="s">
        <v>1</v>
      </c>
      <c r="F39" s="26"/>
      <c r="G39" s="21" t="s">
        <v>61</v>
      </c>
      <c r="H39" s="18" t="s">
        <v>62</v>
      </c>
      <c r="I39" s="18" t="s">
        <v>28</v>
      </c>
      <c r="J39" s="20" t="s">
        <v>63</v>
      </c>
      <c r="K39" s="20" t="s">
        <v>64</v>
      </c>
      <c r="L39" s="20" t="s">
        <v>65</v>
      </c>
      <c r="M39" s="21" t="s">
        <v>66</v>
      </c>
      <c r="N39" s="21" t="s">
        <v>27</v>
      </c>
      <c r="O39" s="18" t="s">
        <v>67</v>
      </c>
      <c r="P39" s="21" t="s">
        <v>62</v>
      </c>
      <c r="Q39" s="68" t="s">
        <v>14</v>
      </c>
      <c r="R39" s="68">
        <v>1</v>
      </c>
      <c r="S39" s="68">
        <v>2</v>
      </c>
      <c r="T39" s="68">
        <v>3</v>
      </c>
      <c r="U39" s="68" t="s">
        <v>68</v>
      </c>
      <c r="V39" s="20" t="s">
        <v>19</v>
      </c>
      <c r="W39" s="19" t="s">
        <v>69</v>
      </c>
      <c r="X39" s="19" t="s">
        <v>70</v>
      </c>
      <c r="Y39" s="72"/>
      <c r="Z39" s="72"/>
      <c r="AA39" s="72"/>
      <c r="AB39" s="72"/>
      <c r="AC39" s="72"/>
      <c r="AD39" s="72"/>
    </row>
    <row r="40" spans="1:32" x14ac:dyDescent="0.25">
      <c r="A40" s="11"/>
      <c r="B40" s="81" t="s">
        <v>159</v>
      </c>
      <c r="C40" s="82" t="s">
        <v>187</v>
      </c>
      <c r="D40" s="83" t="s">
        <v>73</v>
      </c>
      <c r="E40" s="136" t="s">
        <v>32</v>
      </c>
      <c r="F40" s="137"/>
      <c r="G40" s="85">
        <v>1</v>
      </c>
      <c r="H40" s="86"/>
      <c r="I40" s="85"/>
      <c r="J40" s="87" t="s">
        <v>67</v>
      </c>
      <c r="K40" s="87">
        <v>8</v>
      </c>
      <c r="L40" s="87" t="s">
        <v>111</v>
      </c>
      <c r="M40" s="87">
        <v>1</v>
      </c>
      <c r="N40" s="85"/>
      <c r="O40" s="86"/>
      <c r="P40" s="85"/>
      <c r="Q40" s="146" t="s">
        <v>252</v>
      </c>
      <c r="R40" s="146" t="s">
        <v>244</v>
      </c>
      <c r="S40" s="146" t="s">
        <v>244</v>
      </c>
      <c r="T40" s="146" t="s">
        <v>241</v>
      </c>
      <c r="U40" s="146" t="s">
        <v>240</v>
      </c>
      <c r="V40" s="88">
        <v>0.8</v>
      </c>
      <c r="W40" s="83" t="s">
        <v>160</v>
      </c>
      <c r="X40" s="85">
        <v>1281</v>
      </c>
      <c r="Y40" s="72"/>
      <c r="Z40" s="72"/>
      <c r="AA40" s="72"/>
      <c r="AB40" s="72"/>
      <c r="AC40" s="72"/>
      <c r="AD40" s="72"/>
    </row>
    <row r="41" spans="1:32" x14ac:dyDescent="0.25">
      <c r="A41" s="11"/>
      <c r="B41" s="81" t="s">
        <v>161</v>
      </c>
      <c r="C41" s="82" t="s">
        <v>162</v>
      </c>
      <c r="D41" s="83" t="s">
        <v>73</v>
      </c>
      <c r="E41" s="136" t="s">
        <v>32</v>
      </c>
      <c r="F41" s="137"/>
      <c r="G41" s="85">
        <v>1</v>
      </c>
      <c r="H41" s="86"/>
      <c r="I41" s="85"/>
      <c r="J41" s="87" t="s">
        <v>67</v>
      </c>
      <c r="K41" s="87">
        <v>4</v>
      </c>
      <c r="L41" s="87" t="s">
        <v>163</v>
      </c>
      <c r="M41" s="87">
        <v>1</v>
      </c>
      <c r="N41" s="85"/>
      <c r="O41" s="86"/>
      <c r="P41" s="85"/>
      <c r="Q41" s="146" t="s">
        <v>267</v>
      </c>
      <c r="R41" s="146" t="s">
        <v>244</v>
      </c>
      <c r="S41" s="146" t="s">
        <v>241</v>
      </c>
      <c r="T41" s="146" t="s">
        <v>271</v>
      </c>
      <c r="U41" s="146"/>
      <c r="V41" s="88">
        <v>1</v>
      </c>
      <c r="W41" s="83" t="s">
        <v>160</v>
      </c>
      <c r="X41" s="85">
        <v>3268</v>
      </c>
      <c r="Y41" s="72"/>
      <c r="Z41" s="72"/>
      <c r="AA41" s="72"/>
      <c r="AB41" s="72"/>
      <c r="AC41" s="72"/>
      <c r="AD41" s="72"/>
    </row>
    <row r="42" spans="1:32" x14ac:dyDescent="0.25">
      <c r="A42" s="11"/>
      <c r="B42" s="81" t="s">
        <v>164</v>
      </c>
      <c r="C42" s="82" t="s">
        <v>165</v>
      </c>
      <c r="D42" s="83" t="s">
        <v>73</v>
      </c>
      <c r="E42" s="136" t="s">
        <v>32</v>
      </c>
      <c r="F42" s="137"/>
      <c r="G42" s="85"/>
      <c r="H42" s="86"/>
      <c r="I42" s="85">
        <v>1</v>
      </c>
      <c r="J42" s="87" t="s">
        <v>67</v>
      </c>
      <c r="K42" s="87">
        <v>4</v>
      </c>
      <c r="L42" s="87" t="s">
        <v>111</v>
      </c>
      <c r="M42" s="87">
        <v>1</v>
      </c>
      <c r="N42" s="85"/>
      <c r="O42" s="86"/>
      <c r="P42" s="86"/>
      <c r="Q42" s="146" t="s">
        <v>265</v>
      </c>
      <c r="R42" s="146" t="s">
        <v>240</v>
      </c>
      <c r="S42" s="146" t="s">
        <v>241</v>
      </c>
      <c r="T42" s="146" t="s">
        <v>242</v>
      </c>
      <c r="U42" s="146" t="s">
        <v>247</v>
      </c>
      <c r="V42" s="88">
        <v>0.55555555555555558</v>
      </c>
      <c r="W42" s="82" t="s">
        <v>153</v>
      </c>
      <c r="X42" s="89" t="s">
        <v>166</v>
      </c>
      <c r="Y42" s="72"/>
      <c r="Z42" s="72"/>
      <c r="AA42" s="72"/>
      <c r="AB42" s="72"/>
      <c r="AC42" s="72"/>
      <c r="AD42" s="72"/>
    </row>
    <row r="43" spans="1:32" x14ac:dyDescent="0.25">
      <c r="A43" s="11"/>
      <c r="B43" s="81" t="s">
        <v>167</v>
      </c>
      <c r="C43" s="82" t="s">
        <v>168</v>
      </c>
      <c r="D43" s="83" t="s">
        <v>73</v>
      </c>
      <c r="E43" s="136" t="s">
        <v>32</v>
      </c>
      <c r="F43" s="104"/>
      <c r="G43" s="85">
        <v>1</v>
      </c>
      <c r="H43" s="86"/>
      <c r="I43" s="85"/>
      <c r="J43" s="87" t="s">
        <v>67</v>
      </c>
      <c r="K43" s="87">
        <v>5</v>
      </c>
      <c r="L43" s="87" t="s">
        <v>163</v>
      </c>
      <c r="M43" s="87">
        <v>1</v>
      </c>
      <c r="N43" s="85"/>
      <c r="O43" s="86"/>
      <c r="P43" s="86">
        <v>1</v>
      </c>
      <c r="Q43" s="146" t="s">
        <v>266</v>
      </c>
      <c r="R43" s="146" t="s">
        <v>241</v>
      </c>
      <c r="S43" s="146" t="s">
        <v>244</v>
      </c>
      <c r="T43" s="146" t="s">
        <v>241</v>
      </c>
      <c r="U43" s="146" t="s">
        <v>240</v>
      </c>
      <c r="V43" s="91">
        <v>0.83333333333333337</v>
      </c>
      <c r="W43" s="82" t="s">
        <v>169</v>
      </c>
      <c r="X43" s="89" t="s">
        <v>170</v>
      </c>
      <c r="Y43" s="72"/>
      <c r="Z43" s="72"/>
      <c r="AA43" s="72"/>
      <c r="AB43" s="72"/>
      <c r="AC43" s="72"/>
      <c r="AD43" s="72"/>
    </row>
    <row r="44" spans="1:32" x14ac:dyDescent="0.25">
      <c r="A44" s="90"/>
      <c r="B44" s="25" t="s">
        <v>6</v>
      </c>
      <c r="C44" s="20"/>
      <c r="D44" s="19"/>
      <c r="E44" s="93"/>
      <c r="F44" s="94"/>
      <c r="G44" s="21">
        <v>3</v>
      </c>
      <c r="H44" s="21"/>
      <c r="I44" s="21">
        <v>1</v>
      </c>
      <c r="J44" s="20"/>
      <c r="K44" s="20"/>
      <c r="L44" s="20"/>
      <c r="M44" s="21">
        <v>4</v>
      </c>
      <c r="N44" s="21"/>
      <c r="O44" s="21"/>
      <c r="P44" s="21">
        <v>1</v>
      </c>
      <c r="Q44" s="68" t="s">
        <v>268</v>
      </c>
      <c r="R44" s="68" t="s">
        <v>252</v>
      </c>
      <c r="S44" s="68" t="s">
        <v>271</v>
      </c>
      <c r="T44" s="68" t="s">
        <v>272</v>
      </c>
      <c r="U44" s="68" t="s">
        <v>273</v>
      </c>
      <c r="V44" s="37">
        <v>0.79300000000000004</v>
      </c>
      <c r="W44" s="95"/>
      <c r="X44" s="68"/>
      <c r="Y44" s="72"/>
      <c r="Z44" s="72"/>
      <c r="AA44" s="72"/>
      <c r="AB44" s="72"/>
      <c r="AC44" s="72"/>
      <c r="AD44" s="72"/>
    </row>
    <row r="45" spans="1:32" x14ac:dyDescent="0.25">
      <c r="A45" s="90"/>
      <c r="B45" s="123"/>
      <c r="C45" s="105"/>
      <c r="D45" s="105"/>
      <c r="E45" s="102"/>
      <c r="F45" s="102"/>
      <c r="G45" s="103"/>
      <c r="H45" s="104"/>
      <c r="I45" s="101"/>
      <c r="J45" s="104"/>
      <c r="K45" s="101"/>
      <c r="L45" s="104"/>
      <c r="M45" s="101"/>
      <c r="N45" s="101"/>
      <c r="O45" s="101"/>
      <c r="P45" s="101"/>
      <c r="Q45" s="150"/>
      <c r="R45" s="150"/>
      <c r="S45" s="150"/>
      <c r="T45" s="150"/>
      <c r="U45" s="150"/>
      <c r="V45" s="101"/>
      <c r="W45" s="101"/>
      <c r="X45" s="106"/>
      <c r="Y45" s="72"/>
      <c r="Z45" s="72"/>
      <c r="AA45" s="72"/>
      <c r="AB45" s="72"/>
      <c r="AC45" s="72"/>
      <c r="AD45" s="72"/>
    </row>
    <row r="46" spans="1:32" s="12" customFormat="1" ht="18" customHeight="1" x14ac:dyDescent="0.2">
      <c r="A46" s="11"/>
      <c r="B46" s="135" t="s">
        <v>178</v>
      </c>
      <c r="C46" s="69"/>
      <c r="D46" s="70"/>
      <c r="E46" s="70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152"/>
      <c r="R46" s="152"/>
      <c r="S46" s="152"/>
      <c r="T46" s="152"/>
      <c r="U46" s="152"/>
      <c r="V46" s="69"/>
      <c r="W46" s="70"/>
      <c r="X46" s="71"/>
      <c r="Y46" s="26"/>
      <c r="Z46" s="26"/>
      <c r="AA46" s="26"/>
      <c r="AB46" s="26"/>
      <c r="AC46" s="26"/>
      <c r="AD46" s="26"/>
      <c r="AE46" s="26"/>
      <c r="AF46" s="26"/>
    </row>
    <row r="47" spans="1:32" s="124" customFormat="1" ht="15" customHeight="1" x14ac:dyDescent="0.2">
      <c r="A47" s="90"/>
      <c r="B47" s="75" t="s">
        <v>58</v>
      </c>
      <c r="C47" s="25" t="s">
        <v>179</v>
      </c>
      <c r="D47" s="76" t="s">
        <v>60</v>
      </c>
      <c r="E47" s="77" t="s">
        <v>1</v>
      </c>
      <c r="F47" s="42"/>
      <c r="G47" s="78" t="s">
        <v>61</v>
      </c>
      <c r="H47" s="79" t="s">
        <v>62</v>
      </c>
      <c r="I47" s="79" t="s">
        <v>28</v>
      </c>
      <c r="J47" s="20" t="s">
        <v>63</v>
      </c>
      <c r="K47" s="80" t="s">
        <v>64</v>
      </c>
      <c r="L47" s="80"/>
      <c r="M47" s="78" t="s">
        <v>66</v>
      </c>
      <c r="N47" s="78" t="s">
        <v>27</v>
      </c>
      <c r="O47" s="79" t="s">
        <v>67</v>
      </c>
      <c r="P47" s="78" t="s">
        <v>62</v>
      </c>
      <c r="Q47" s="153" t="s">
        <v>14</v>
      </c>
      <c r="R47" s="153">
        <v>1</v>
      </c>
      <c r="S47" s="153">
        <v>2</v>
      </c>
      <c r="T47" s="153">
        <v>3</v>
      </c>
      <c r="U47" s="153" t="s">
        <v>68</v>
      </c>
      <c r="V47" s="20" t="s">
        <v>180</v>
      </c>
      <c r="W47" s="19" t="s">
        <v>69</v>
      </c>
      <c r="X47" s="19" t="s">
        <v>70</v>
      </c>
      <c r="Y47" s="26"/>
      <c r="Z47" s="26"/>
      <c r="AA47" s="26"/>
      <c r="AB47" s="26"/>
      <c r="AC47" s="26"/>
      <c r="AD47" s="26"/>
      <c r="AE47" s="26"/>
      <c r="AF47" s="26"/>
    </row>
    <row r="48" spans="1:32" s="124" customFormat="1" ht="15" customHeight="1" x14ac:dyDescent="0.2">
      <c r="A48" s="90"/>
      <c r="B48" s="125" t="s">
        <v>182</v>
      </c>
      <c r="C48" s="126" t="s">
        <v>183</v>
      </c>
      <c r="D48" s="125" t="s">
        <v>181</v>
      </c>
      <c r="E48" s="125" t="s">
        <v>39</v>
      </c>
      <c r="F48" s="42"/>
      <c r="G48" s="127">
        <v>1</v>
      </c>
      <c r="H48" s="131"/>
      <c r="I48" s="127"/>
      <c r="J48" s="128" t="s">
        <v>67</v>
      </c>
      <c r="K48" s="131">
        <v>4</v>
      </c>
      <c r="L48" s="131"/>
      <c r="M48" s="129">
        <v>1</v>
      </c>
      <c r="N48" s="130"/>
      <c r="O48" s="130">
        <v>1</v>
      </c>
      <c r="P48" s="130"/>
      <c r="Q48" s="154" t="s">
        <v>270</v>
      </c>
      <c r="R48" s="154"/>
      <c r="S48" s="154" t="s">
        <v>242</v>
      </c>
      <c r="T48" s="155"/>
      <c r="U48" s="154" t="s">
        <v>269</v>
      </c>
      <c r="V48" s="134">
        <v>0.44400000000000001</v>
      </c>
      <c r="W48" s="125" t="s">
        <v>184</v>
      </c>
      <c r="X48" s="131">
        <v>1743</v>
      </c>
      <c r="Y48" s="26"/>
      <c r="Z48" s="26"/>
      <c r="AA48" s="26"/>
      <c r="AB48" s="26"/>
      <c r="AC48" s="26"/>
      <c r="AD48" s="26"/>
      <c r="AE48" s="26"/>
      <c r="AF48" s="26"/>
    </row>
    <row r="49" spans="1:30" x14ac:dyDescent="0.25">
      <c r="A49" s="90"/>
      <c r="B49" s="119" t="s">
        <v>139</v>
      </c>
      <c r="C49" s="98" t="s">
        <v>185</v>
      </c>
      <c r="D49" s="132"/>
      <c r="E49" s="121"/>
      <c r="F49" s="122"/>
      <c r="G49" s="97"/>
      <c r="H49" s="121"/>
      <c r="I49" s="96"/>
      <c r="J49" s="121"/>
      <c r="K49" s="121"/>
      <c r="L49" s="121"/>
      <c r="M49" s="121"/>
      <c r="N49" s="121"/>
      <c r="O49" s="121"/>
      <c r="P49" s="121"/>
      <c r="Q49" s="148"/>
      <c r="R49" s="149"/>
      <c r="S49" s="148"/>
      <c r="T49" s="148"/>
      <c r="U49" s="148"/>
      <c r="V49" s="121"/>
      <c r="W49" s="98"/>
      <c r="X49" s="99"/>
      <c r="Y49" s="72"/>
      <c r="Z49" s="72"/>
      <c r="AA49" s="72"/>
      <c r="AB49" s="72"/>
      <c r="AC49" s="72"/>
      <c r="AD49" s="72"/>
    </row>
    <row r="50" spans="1:30" x14ac:dyDescent="0.25">
      <c r="A50" s="90"/>
      <c r="B50" s="133"/>
      <c r="C50" s="101"/>
      <c r="D50" s="105"/>
      <c r="E50" s="102"/>
      <c r="F50" s="102"/>
      <c r="G50" s="101"/>
      <c r="H50" s="104"/>
      <c r="I50" s="104"/>
      <c r="J50" s="104"/>
      <c r="K50" s="104"/>
      <c r="L50" s="104"/>
      <c r="M50" s="101"/>
      <c r="N50" s="104"/>
      <c r="O50" s="104"/>
      <c r="P50" s="104"/>
      <c r="Q50" s="156"/>
      <c r="R50" s="150"/>
      <c r="S50" s="156"/>
      <c r="T50" s="156"/>
      <c r="U50" s="156"/>
      <c r="V50" s="104"/>
      <c r="W50" s="101"/>
      <c r="X50" s="106"/>
      <c r="Y50" s="72"/>
      <c r="Z50" s="72"/>
      <c r="AA50" s="72"/>
      <c r="AB50" s="72"/>
      <c r="AC50" s="72"/>
      <c r="AD50" s="72"/>
    </row>
    <row r="51" spans="1:30" x14ac:dyDescent="0.25">
      <c r="A51" s="90"/>
      <c r="B51" s="100"/>
      <c r="C51" s="39"/>
      <c r="D51" s="100"/>
      <c r="E51" s="116"/>
      <c r="G51" s="39"/>
      <c r="H51" s="42"/>
      <c r="I51" s="39"/>
      <c r="J51" s="26"/>
      <c r="K51" s="26"/>
      <c r="L51" s="26"/>
      <c r="M51" s="39"/>
      <c r="N51" s="39"/>
      <c r="O51" s="39"/>
      <c r="P51" s="39"/>
      <c r="Q51" s="157"/>
      <c r="R51" s="157"/>
      <c r="S51" s="157"/>
      <c r="T51" s="157"/>
      <c r="U51" s="157"/>
      <c r="V51" s="26"/>
      <c r="W51" s="100"/>
      <c r="X51" s="39"/>
      <c r="Y51" s="72"/>
      <c r="Z51" s="72"/>
      <c r="AA51" s="72"/>
      <c r="AB51" s="72"/>
      <c r="AC51" s="72"/>
      <c r="AD51" s="72"/>
    </row>
    <row r="52" spans="1:30" x14ac:dyDescent="0.25">
      <c r="A52" s="90"/>
      <c r="B52" s="100"/>
      <c r="C52" s="39"/>
      <c r="D52" s="100"/>
      <c r="E52" s="116"/>
      <c r="G52" s="39"/>
      <c r="H52" s="42"/>
      <c r="I52" s="39"/>
      <c r="J52" s="26"/>
      <c r="K52" s="26"/>
      <c r="L52" s="26"/>
      <c r="M52" s="39"/>
      <c r="N52" s="39"/>
      <c r="O52" s="39"/>
      <c r="P52" s="39"/>
      <c r="Q52" s="39"/>
      <c r="R52" s="39"/>
      <c r="S52" s="39"/>
      <c r="T52" s="39"/>
      <c r="U52" s="39"/>
      <c r="V52" s="26"/>
      <c r="W52" s="100"/>
      <c r="X52" s="39"/>
      <c r="Y52" s="72"/>
      <c r="Z52" s="72"/>
      <c r="AA52" s="72"/>
      <c r="AB52" s="72"/>
      <c r="AC52" s="72"/>
      <c r="AD52" s="72"/>
    </row>
    <row r="53" spans="1:30" x14ac:dyDescent="0.25">
      <c r="A53" s="90"/>
      <c r="B53" s="100"/>
      <c r="C53" s="39"/>
      <c r="D53" s="100"/>
      <c r="E53" s="116"/>
      <c r="G53" s="39"/>
      <c r="H53" s="42"/>
      <c r="I53" s="39"/>
      <c r="J53" s="26"/>
      <c r="K53" s="26"/>
      <c r="L53" s="26"/>
      <c r="M53" s="39"/>
      <c r="N53" s="39"/>
      <c r="O53" s="39"/>
      <c r="P53" s="39"/>
      <c r="Q53" s="39"/>
      <c r="R53" s="39"/>
      <c r="S53" s="39"/>
      <c r="T53" s="39"/>
      <c r="U53" s="39"/>
      <c r="V53" s="26"/>
      <c r="W53" s="100"/>
      <c r="X53" s="39"/>
      <c r="Y53" s="72"/>
      <c r="Z53" s="72"/>
      <c r="AA53" s="72"/>
      <c r="AB53" s="72"/>
      <c r="AC53" s="72"/>
      <c r="AD53" s="72"/>
    </row>
    <row r="54" spans="1:30" x14ac:dyDescent="0.25">
      <c r="A54" s="90"/>
      <c r="B54" s="100"/>
      <c r="C54" s="39"/>
      <c r="D54" s="100"/>
      <c r="E54" s="116"/>
      <c r="G54" s="39"/>
      <c r="H54" s="42"/>
      <c r="I54" s="39"/>
      <c r="J54" s="26"/>
      <c r="K54" s="26"/>
      <c r="L54" s="26"/>
      <c r="M54" s="39"/>
      <c r="N54" s="39"/>
      <c r="O54" s="39"/>
      <c r="P54" s="39"/>
      <c r="Q54" s="39"/>
      <c r="R54" s="39"/>
      <c r="S54" s="39"/>
      <c r="T54" s="39"/>
      <c r="U54" s="39"/>
      <c r="V54" s="26"/>
      <c r="W54" s="100"/>
      <c r="X54" s="39"/>
      <c r="Y54" s="72"/>
      <c r="Z54" s="72"/>
      <c r="AA54" s="72"/>
      <c r="AB54" s="72"/>
      <c r="AC54" s="72"/>
      <c r="AD54" s="72"/>
    </row>
    <row r="55" spans="1:30" x14ac:dyDescent="0.25">
      <c r="A55" s="90"/>
      <c r="B55" s="100"/>
      <c r="C55" s="39"/>
      <c r="D55" s="100"/>
      <c r="E55" s="116"/>
      <c r="G55" s="39"/>
      <c r="H55" s="42"/>
      <c r="I55" s="39"/>
      <c r="J55" s="26"/>
      <c r="K55" s="26"/>
      <c r="L55" s="26"/>
      <c r="M55" s="39"/>
      <c r="N55" s="39"/>
      <c r="O55" s="39"/>
      <c r="P55" s="39"/>
      <c r="Q55" s="39"/>
      <c r="R55" s="39"/>
      <c r="S55" s="39"/>
      <c r="T55" s="39"/>
      <c r="U55" s="39"/>
      <c r="V55" s="26"/>
      <c r="W55" s="100"/>
      <c r="X55" s="39"/>
      <c r="Y55" s="72"/>
      <c r="Z55" s="72"/>
      <c r="AA55" s="72"/>
      <c r="AB55" s="72"/>
      <c r="AC55" s="72"/>
      <c r="AD55" s="72"/>
    </row>
    <row r="56" spans="1:30" x14ac:dyDescent="0.25">
      <c r="A56" s="90"/>
      <c r="B56" s="100"/>
      <c r="C56" s="39"/>
      <c r="D56" s="100"/>
      <c r="E56" s="116"/>
      <c r="G56" s="39"/>
      <c r="H56" s="42"/>
      <c r="I56" s="39"/>
      <c r="J56" s="26"/>
      <c r="K56" s="26"/>
      <c r="L56" s="26"/>
      <c r="M56" s="39"/>
      <c r="N56" s="39"/>
      <c r="O56" s="39"/>
      <c r="P56" s="39"/>
      <c r="Q56" s="39"/>
      <c r="R56" s="39"/>
      <c r="S56" s="39"/>
      <c r="T56" s="39"/>
      <c r="U56" s="39"/>
      <c r="V56" s="26"/>
      <c r="W56" s="100"/>
      <c r="X56" s="39"/>
      <c r="Y56" s="72"/>
      <c r="Z56" s="72"/>
      <c r="AA56" s="72"/>
      <c r="AB56" s="72"/>
      <c r="AC56" s="72"/>
      <c r="AD56" s="72"/>
    </row>
    <row r="57" spans="1:30" x14ac:dyDescent="0.25">
      <c r="A57" s="90"/>
      <c r="B57" s="100"/>
      <c r="C57" s="39"/>
      <c r="D57" s="100"/>
      <c r="E57" s="116"/>
      <c r="G57" s="39"/>
      <c r="H57" s="42"/>
      <c r="I57" s="39"/>
      <c r="J57" s="26"/>
      <c r="K57" s="26"/>
      <c r="L57" s="26"/>
      <c r="M57" s="39"/>
      <c r="N57" s="39"/>
      <c r="O57" s="39"/>
      <c r="P57" s="39"/>
      <c r="Q57" s="39"/>
      <c r="R57" s="39"/>
      <c r="S57" s="39"/>
      <c r="T57" s="39"/>
      <c r="U57" s="39"/>
      <c r="V57" s="26"/>
      <c r="W57" s="100"/>
      <c r="X57" s="39"/>
      <c r="Y57" s="72"/>
      <c r="Z57" s="72"/>
      <c r="AA57" s="72"/>
      <c r="AB57" s="72"/>
      <c r="AC57" s="72"/>
      <c r="AD57" s="72"/>
    </row>
    <row r="58" spans="1:30" x14ac:dyDescent="0.25">
      <c r="A58" s="90"/>
      <c r="B58" s="100"/>
      <c r="C58" s="39"/>
      <c r="D58" s="100"/>
      <c r="E58" s="116"/>
      <c r="G58" s="39"/>
      <c r="H58" s="42"/>
      <c r="I58" s="39"/>
      <c r="J58" s="26"/>
      <c r="K58" s="26"/>
      <c r="L58" s="26"/>
      <c r="M58" s="39"/>
      <c r="N58" s="39"/>
      <c r="O58" s="39"/>
      <c r="P58" s="39"/>
      <c r="Q58" s="39"/>
      <c r="R58" s="39"/>
      <c r="S58" s="39"/>
      <c r="T58" s="39"/>
      <c r="U58" s="39"/>
      <c r="V58" s="26"/>
      <c r="W58" s="100"/>
      <c r="X58" s="39"/>
      <c r="Y58" s="72"/>
      <c r="Z58" s="72"/>
      <c r="AA58" s="72"/>
      <c r="AB58" s="72"/>
      <c r="AC58" s="72"/>
      <c r="AD58" s="72"/>
    </row>
    <row r="59" spans="1:30" x14ac:dyDescent="0.25">
      <c r="A59" s="90"/>
      <c r="B59" s="100"/>
      <c r="C59" s="39"/>
      <c r="D59" s="100"/>
      <c r="E59" s="116"/>
      <c r="G59" s="39"/>
      <c r="H59" s="42"/>
      <c r="I59" s="39"/>
      <c r="J59" s="26"/>
      <c r="K59" s="26"/>
      <c r="L59" s="26"/>
      <c r="M59" s="39"/>
      <c r="N59" s="39"/>
      <c r="O59" s="39"/>
      <c r="P59" s="39"/>
      <c r="Q59" s="39"/>
      <c r="R59" s="39"/>
      <c r="S59" s="39"/>
      <c r="T59" s="39"/>
      <c r="U59" s="39"/>
      <c r="V59" s="26"/>
      <c r="W59" s="100"/>
      <c r="X59" s="39"/>
      <c r="Y59" s="72"/>
      <c r="Z59" s="72"/>
      <c r="AA59" s="72"/>
      <c r="AB59" s="72"/>
      <c r="AC59" s="72"/>
      <c r="AD59" s="72"/>
    </row>
    <row r="60" spans="1:30" x14ac:dyDescent="0.25">
      <c r="A60" s="90"/>
      <c r="B60" s="100"/>
      <c r="C60" s="39"/>
      <c r="D60" s="100"/>
      <c r="E60" s="116"/>
      <c r="G60" s="39"/>
      <c r="H60" s="42"/>
      <c r="I60" s="39"/>
      <c r="J60" s="26"/>
      <c r="K60" s="26"/>
      <c r="L60" s="26"/>
      <c r="M60" s="39"/>
      <c r="N60" s="39"/>
      <c r="O60" s="39"/>
      <c r="P60" s="39"/>
      <c r="Q60" s="39"/>
      <c r="R60" s="39"/>
      <c r="S60" s="39"/>
      <c r="T60" s="39"/>
      <c r="U60" s="39"/>
      <c r="V60" s="26"/>
      <c r="W60" s="100"/>
      <c r="X60" s="39"/>
      <c r="Y60" s="72"/>
      <c r="Z60" s="72"/>
      <c r="AA60" s="72"/>
      <c r="AB60" s="72"/>
      <c r="AC60" s="72"/>
      <c r="AD60" s="72"/>
    </row>
    <row r="61" spans="1:30" x14ac:dyDescent="0.25">
      <c r="A61" s="90"/>
      <c r="B61" s="100"/>
      <c r="C61" s="39"/>
      <c r="D61" s="100"/>
      <c r="E61" s="116"/>
      <c r="G61" s="39"/>
      <c r="H61" s="42"/>
      <c r="I61" s="39"/>
      <c r="J61" s="26"/>
      <c r="K61" s="26"/>
      <c r="L61" s="26"/>
      <c r="M61" s="39"/>
      <c r="N61" s="39"/>
      <c r="O61" s="39"/>
      <c r="P61" s="39"/>
      <c r="Q61" s="39"/>
      <c r="R61" s="39"/>
      <c r="S61" s="39"/>
      <c r="T61" s="39"/>
      <c r="U61" s="39"/>
      <c r="V61" s="26"/>
      <c r="W61" s="100"/>
      <c r="X61" s="39"/>
      <c r="Y61" s="72"/>
      <c r="Z61" s="72"/>
      <c r="AA61" s="72"/>
      <c r="AB61" s="72"/>
      <c r="AC61" s="72"/>
      <c r="AD61" s="72"/>
    </row>
    <row r="62" spans="1:30" x14ac:dyDescent="0.25">
      <c r="A62" s="90"/>
      <c r="B62" s="100"/>
      <c r="C62" s="39"/>
      <c r="D62" s="100"/>
      <c r="E62" s="116"/>
      <c r="G62" s="39"/>
      <c r="H62" s="42"/>
      <c r="I62" s="39"/>
      <c r="J62" s="26"/>
      <c r="K62" s="26"/>
      <c r="L62" s="26"/>
      <c r="M62" s="39"/>
      <c r="N62" s="39"/>
      <c r="O62" s="39"/>
      <c r="P62" s="39"/>
      <c r="Q62" s="39"/>
      <c r="R62" s="39"/>
      <c r="S62" s="39"/>
      <c r="T62" s="39"/>
      <c r="U62" s="39"/>
      <c r="V62" s="26"/>
      <c r="W62" s="100"/>
      <c r="X62" s="39"/>
      <c r="Y62" s="72"/>
      <c r="Z62" s="72"/>
      <c r="AA62" s="72"/>
      <c r="AB62" s="72"/>
      <c r="AC62" s="72"/>
      <c r="AD62" s="72"/>
    </row>
    <row r="63" spans="1:30" x14ac:dyDescent="0.25">
      <c r="A63" s="90"/>
      <c r="B63" s="100"/>
      <c r="C63" s="39"/>
      <c r="D63" s="100"/>
      <c r="E63" s="116"/>
      <c r="G63" s="39"/>
      <c r="H63" s="42"/>
      <c r="I63" s="39"/>
      <c r="J63" s="26"/>
      <c r="K63" s="26"/>
      <c r="L63" s="26"/>
      <c r="M63" s="39"/>
      <c r="N63" s="39"/>
      <c r="O63" s="39"/>
      <c r="P63" s="39"/>
      <c r="Q63" s="39"/>
      <c r="R63" s="39"/>
      <c r="S63" s="39"/>
      <c r="T63" s="39"/>
      <c r="U63" s="39"/>
      <c r="V63" s="26"/>
      <c r="W63" s="100"/>
      <c r="X63" s="39"/>
      <c r="Y63" s="72"/>
      <c r="Z63" s="72"/>
      <c r="AA63" s="72"/>
      <c r="AB63" s="72"/>
      <c r="AC63" s="72"/>
      <c r="AD63" s="72"/>
    </row>
    <row r="64" spans="1:30" x14ac:dyDescent="0.25">
      <c r="A64" s="90"/>
      <c r="B64" s="100"/>
      <c r="C64" s="39"/>
      <c r="D64" s="100"/>
      <c r="E64" s="116"/>
      <c r="G64" s="39"/>
      <c r="H64" s="42"/>
      <c r="I64" s="39"/>
      <c r="J64" s="26"/>
      <c r="K64" s="26"/>
      <c r="L64" s="26"/>
      <c r="M64" s="39"/>
      <c r="N64" s="39"/>
      <c r="O64" s="39"/>
      <c r="P64" s="39"/>
      <c r="Q64" s="39"/>
      <c r="R64" s="39"/>
      <c r="S64" s="39"/>
      <c r="T64" s="39"/>
      <c r="U64" s="39"/>
      <c r="V64" s="26"/>
      <c r="W64" s="100"/>
      <c r="X64" s="39"/>
      <c r="Y64" s="72"/>
      <c r="Z64" s="72"/>
      <c r="AA64" s="72"/>
      <c r="AB64" s="72"/>
      <c r="AC64" s="72"/>
      <c r="AD64" s="72"/>
    </row>
    <row r="65" spans="1:30" x14ac:dyDescent="0.25">
      <c r="A65" s="90"/>
      <c r="B65" s="100"/>
      <c r="C65" s="39"/>
      <c r="D65" s="100"/>
      <c r="E65" s="116"/>
      <c r="G65" s="39"/>
      <c r="H65" s="42"/>
      <c r="I65" s="39"/>
      <c r="J65" s="26"/>
      <c r="K65" s="26"/>
      <c r="L65" s="26"/>
      <c r="M65" s="39"/>
      <c r="N65" s="39"/>
      <c r="O65" s="39"/>
      <c r="P65" s="39"/>
      <c r="Q65" s="39"/>
      <c r="R65" s="39"/>
      <c r="S65" s="39"/>
      <c r="T65" s="39"/>
      <c r="U65" s="39"/>
      <c r="V65" s="26"/>
      <c r="W65" s="100"/>
      <c r="X65" s="39"/>
      <c r="Y65" s="72"/>
      <c r="Z65" s="72"/>
      <c r="AA65" s="72"/>
      <c r="AB65" s="72"/>
      <c r="AC65" s="72"/>
      <c r="AD65" s="72"/>
    </row>
    <row r="66" spans="1:30" x14ac:dyDescent="0.25">
      <c r="A66" s="90"/>
      <c r="B66" s="100"/>
      <c r="C66" s="39"/>
      <c r="D66" s="100"/>
      <c r="E66" s="116"/>
      <c r="G66" s="39"/>
      <c r="H66" s="42"/>
      <c r="I66" s="39"/>
      <c r="J66" s="26"/>
      <c r="K66" s="26"/>
      <c r="L66" s="26"/>
      <c r="M66" s="39"/>
      <c r="N66" s="39"/>
      <c r="O66" s="39"/>
      <c r="P66" s="39"/>
      <c r="Q66" s="39"/>
      <c r="R66" s="39"/>
      <c r="S66" s="39"/>
      <c r="T66" s="39"/>
      <c r="U66" s="39"/>
      <c r="V66" s="26"/>
      <c r="W66" s="100"/>
      <c r="X66" s="39"/>
      <c r="Y66" s="72"/>
      <c r="Z66" s="72"/>
      <c r="AA66" s="72"/>
      <c r="AB66" s="72"/>
      <c r="AC66" s="72"/>
      <c r="AD66" s="72"/>
    </row>
    <row r="67" spans="1:30" x14ac:dyDescent="0.25">
      <c r="A67" s="90"/>
      <c r="B67" s="100"/>
      <c r="C67" s="39"/>
      <c r="D67" s="100"/>
      <c r="E67" s="116"/>
      <c r="G67" s="39"/>
      <c r="H67" s="42"/>
      <c r="I67" s="39"/>
      <c r="J67" s="26"/>
      <c r="K67" s="26"/>
      <c r="L67" s="26"/>
      <c r="M67" s="39"/>
      <c r="N67" s="39"/>
      <c r="O67" s="39"/>
      <c r="P67" s="39"/>
      <c r="Q67" s="39"/>
      <c r="R67" s="39"/>
      <c r="S67" s="39"/>
      <c r="T67" s="39"/>
      <c r="U67" s="39"/>
      <c r="V67" s="26"/>
      <c r="W67" s="100"/>
      <c r="X67" s="39"/>
      <c r="Y67" s="72"/>
      <c r="Z67" s="72"/>
      <c r="AA67" s="72"/>
      <c r="AB67" s="72"/>
      <c r="AC67" s="72"/>
      <c r="AD67" s="72"/>
    </row>
    <row r="68" spans="1:30" x14ac:dyDescent="0.25">
      <c r="A68" s="90"/>
      <c r="B68" s="100"/>
      <c r="C68" s="39"/>
      <c r="D68" s="100"/>
      <c r="E68" s="116"/>
      <c r="G68" s="39"/>
      <c r="H68" s="42"/>
      <c r="I68" s="39"/>
      <c r="J68" s="26"/>
      <c r="K68" s="26"/>
      <c r="L68" s="26"/>
      <c r="M68" s="39"/>
      <c r="N68" s="39"/>
      <c r="O68" s="39"/>
      <c r="P68" s="39"/>
      <c r="Q68" s="39"/>
      <c r="R68" s="39"/>
      <c r="S68" s="39"/>
      <c r="T68" s="39"/>
      <c r="U68" s="39"/>
      <c r="V68" s="26"/>
      <c r="W68" s="100"/>
      <c r="X68" s="39"/>
      <c r="Y68" s="72"/>
      <c r="Z68" s="72"/>
      <c r="AA68" s="72"/>
      <c r="AB68" s="72"/>
      <c r="AC68" s="72"/>
      <c r="AD68" s="72"/>
    </row>
    <row r="69" spans="1:30" x14ac:dyDescent="0.25">
      <c r="A69" s="90"/>
      <c r="B69" s="100"/>
      <c r="C69" s="39"/>
      <c r="D69" s="100"/>
      <c r="E69" s="116"/>
      <c r="G69" s="39"/>
      <c r="H69" s="42"/>
      <c r="I69" s="39"/>
      <c r="J69" s="26"/>
      <c r="K69" s="26"/>
      <c r="L69" s="26"/>
      <c r="M69" s="39"/>
      <c r="N69" s="39"/>
      <c r="O69" s="39"/>
      <c r="P69" s="39"/>
      <c r="Q69" s="39"/>
      <c r="R69" s="39"/>
      <c r="S69" s="39"/>
      <c r="T69" s="39"/>
      <c r="U69" s="39"/>
      <c r="V69" s="26"/>
      <c r="W69" s="100"/>
      <c r="X69" s="39"/>
      <c r="Y69" s="72"/>
      <c r="Z69" s="72"/>
      <c r="AA69" s="72"/>
      <c r="AB69" s="72"/>
      <c r="AC69" s="72"/>
      <c r="AD69" s="72"/>
    </row>
    <row r="70" spans="1:30" x14ac:dyDescent="0.25">
      <c r="A70" s="90"/>
      <c r="B70" s="100"/>
      <c r="C70" s="39"/>
      <c r="D70" s="100"/>
      <c r="E70" s="116"/>
      <c r="G70" s="39"/>
      <c r="H70" s="42"/>
      <c r="I70" s="39"/>
      <c r="J70" s="26"/>
      <c r="K70" s="26"/>
      <c r="L70" s="26"/>
      <c r="M70" s="39"/>
      <c r="N70" s="39"/>
      <c r="O70" s="39"/>
      <c r="P70" s="39"/>
      <c r="Q70" s="39"/>
      <c r="R70" s="39"/>
      <c r="S70" s="39"/>
      <c r="T70" s="39"/>
      <c r="U70" s="39"/>
      <c r="V70" s="26"/>
      <c r="W70" s="100"/>
      <c r="X70" s="39"/>
      <c r="Y70" s="72"/>
      <c r="Z70" s="72"/>
      <c r="AA70" s="72"/>
      <c r="AB70" s="72"/>
      <c r="AC70" s="72"/>
      <c r="AD70" s="72"/>
    </row>
    <row r="71" spans="1:30" x14ac:dyDescent="0.25">
      <c r="A71" s="90"/>
      <c r="B71" s="100"/>
      <c r="C71" s="39"/>
      <c r="D71" s="100"/>
      <c r="E71" s="116"/>
      <c r="G71" s="39"/>
      <c r="H71" s="42"/>
      <c r="I71" s="39"/>
      <c r="J71" s="26"/>
      <c r="K71" s="26"/>
      <c r="L71" s="26"/>
      <c r="M71" s="39"/>
      <c r="N71" s="39"/>
      <c r="O71" s="39"/>
      <c r="P71" s="39"/>
      <c r="Q71" s="39"/>
      <c r="R71" s="39"/>
      <c r="S71" s="39"/>
      <c r="T71" s="39"/>
      <c r="U71" s="39"/>
      <c r="V71" s="26"/>
      <c r="W71" s="100"/>
      <c r="X71" s="39"/>
      <c r="Y71" s="72"/>
      <c r="Z71" s="72"/>
      <c r="AA71" s="72"/>
      <c r="AB71" s="72"/>
      <c r="AC71" s="72"/>
      <c r="AD71" s="72"/>
    </row>
    <row r="72" spans="1:30" x14ac:dyDescent="0.25">
      <c r="A72" s="90"/>
      <c r="B72" s="100"/>
      <c r="C72" s="39"/>
      <c r="D72" s="100"/>
      <c r="E72" s="116"/>
      <c r="G72" s="39"/>
      <c r="H72" s="42"/>
      <c r="I72" s="39"/>
      <c r="J72" s="26"/>
      <c r="K72" s="26"/>
      <c r="L72" s="26"/>
      <c r="M72" s="39"/>
      <c r="N72" s="39"/>
      <c r="O72" s="39"/>
      <c r="P72" s="39"/>
      <c r="Q72" s="39"/>
      <c r="R72" s="39"/>
      <c r="S72" s="39"/>
      <c r="T72" s="39"/>
      <c r="U72" s="39"/>
      <c r="V72" s="26"/>
      <c r="W72" s="100"/>
      <c r="X72" s="39"/>
      <c r="Y72" s="72"/>
      <c r="Z72" s="72"/>
      <c r="AA72" s="72"/>
      <c r="AB72" s="72"/>
      <c r="AC72" s="72"/>
      <c r="AD72" s="72"/>
    </row>
    <row r="73" spans="1:30" x14ac:dyDescent="0.25">
      <c r="A73" s="90"/>
      <c r="B73" s="100"/>
      <c r="C73" s="39"/>
      <c r="D73" s="100"/>
      <c r="E73" s="116"/>
      <c r="G73" s="39"/>
      <c r="H73" s="42"/>
      <c r="I73" s="39"/>
      <c r="J73" s="26"/>
      <c r="K73" s="26"/>
      <c r="L73" s="26"/>
      <c r="M73" s="39"/>
      <c r="N73" s="39"/>
      <c r="O73" s="39"/>
      <c r="P73" s="39"/>
      <c r="Q73" s="39"/>
      <c r="R73" s="39"/>
      <c r="S73" s="39"/>
      <c r="T73" s="39"/>
      <c r="U73" s="39"/>
      <c r="V73" s="26"/>
      <c r="W73" s="100"/>
      <c r="X73" s="39"/>
      <c r="Y73" s="72"/>
      <c r="Z73" s="72"/>
      <c r="AA73" s="72"/>
      <c r="AB73" s="72"/>
      <c r="AC73" s="72"/>
      <c r="AD73" s="72"/>
    </row>
    <row r="74" spans="1:30" x14ac:dyDescent="0.25">
      <c r="A74" s="90"/>
      <c r="B74" s="100"/>
      <c r="C74" s="39"/>
      <c r="D74" s="100"/>
      <c r="E74" s="116"/>
      <c r="G74" s="39"/>
      <c r="H74" s="42"/>
      <c r="I74" s="39"/>
      <c r="J74" s="26"/>
      <c r="K74" s="26"/>
      <c r="L74" s="26"/>
      <c r="M74" s="39"/>
      <c r="N74" s="39"/>
      <c r="O74" s="39"/>
      <c r="P74" s="39"/>
      <c r="Q74" s="39"/>
      <c r="R74" s="39"/>
      <c r="S74" s="39"/>
      <c r="T74" s="39"/>
      <c r="U74" s="39"/>
      <c r="V74" s="26"/>
      <c r="W74" s="100"/>
      <c r="X74" s="39"/>
      <c r="Y74" s="72"/>
      <c r="Z74" s="72"/>
      <c r="AA74" s="72"/>
      <c r="AB74" s="72"/>
      <c r="AC74" s="72"/>
      <c r="AD74" s="72"/>
    </row>
    <row r="75" spans="1:30" x14ac:dyDescent="0.25">
      <c r="A75" s="90"/>
      <c r="B75" s="100"/>
      <c r="C75" s="39"/>
      <c r="D75" s="100"/>
      <c r="E75" s="116"/>
      <c r="G75" s="39"/>
      <c r="H75" s="42"/>
      <c r="I75" s="39"/>
      <c r="J75" s="26"/>
      <c r="K75" s="26"/>
      <c r="L75" s="26"/>
      <c r="M75" s="39"/>
      <c r="N75" s="39"/>
      <c r="O75" s="39"/>
      <c r="P75" s="39"/>
      <c r="Q75" s="39"/>
      <c r="R75" s="39"/>
      <c r="S75" s="39"/>
      <c r="T75" s="39"/>
      <c r="U75" s="39"/>
      <c r="V75" s="26"/>
      <c r="W75" s="100"/>
      <c r="X75" s="39"/>
      <c r="Y75" s="72"/>
      <c r="Z75" s="72"/>
      <c r="AA75" s="72"/>
      <c r="AB75" s="72"/>
      <c r="AC75" s="72"/>
      <c r="AD75" s="72"/>
    </row>
    <row r="76" spans="1:30" x14ac:dyDescent="0.25">
      <c r="A76" s="90"/>
      <c r="B76" s="100"/>
      <c r="C76" s="39"/>
      <c r="D76" s="100"/>
      <c r="E76" s="116"/>
      <c r="G76" s="39"/>
      <c r="H76" s="42"/>
      <c r="I76" s="39"/>
      <c r="J76" s="26"/>
      <c r="K76" s="26"/>
      <c r="L76" s="26"/>
      <c r="M76" s="39"/>
      <c r="N76" s="39"/>
      <c r="O76" s="39"/>
      <c r="P76" s="39"/>
      <c r="Q76" s="39"/>
      <c r="R76" s="39"/>
      <c r="S76" s="39"/>
      <c r="T76" s="39"/>
      <c r="U76" s="39"/>
      <c r="V76" s="26"/>
      <c r="W76" s="100"/>
      <c r="X76" s="39"/>
      <c r="Y76" s="72"/>
      <c r="Z76" s="72"/>
      <c r="AA76" s="72"/>
      <c r="AB76" s="72"/>
      <c r="AC76" s="72"/>
      <c r="AD76" s="72"/>
    </row>
    <row r="77" spans="1:30" x14ac:dyDescent="0.25">
      <c r="A77" s="90"/>
      <c r="B77" s="100"/>
      <c r="C77" s="39"/>
      <c r="D77" s="100"/>
      <c r="E77" s="116"/>
      <c r="G77" s="39"/>
      <c r="H77" s="42"/>
      <c r="I77" s="39"/>
      <c r="J77" s="26"/>
      <c r="K77" s="26"/>
      <c r="L77" s="26"/>
      <c r="M77" s="39"/>
      <c r="N77" s="39"/>
      <c r="O77" s="39"/>
      <c r="P77" s="39"/>
      <c r="Q77" s="39"/>
      <c r="R77" s="39"/>
      <c r="S77" s="39"/>
      <c r="T77" s="39"/>
      <c r="U77" s="39"/>
      <c r="V77" s="26"/>
      <c r="W77" s="100"/>
      <c r="X77" s="39"/>
      <c r="Y77" s="72"/>
      <c r="Z77" s="72"/>
      <c r="AA77" s="72"/>
      <c r="AB77" s="72"/>
      <c r="AC77" s="72"/>
      <c r="AD77" s="72"/>
    </row>
    <row r="78" spans="1:30" x14ac:dyDescent="0.25">
      <c r="A78" s="90"/>
      <c r="B78" s="100"/>
      <c r="C78" s="39"/>
      <c r="D78" s="100"/>
      <c r="E78" s="116"/>
      <c r="G78" s="39"/>
      <c r="H78" s="42"/>
      <c r="I78" s="39"/>
      <c r="J78" s="26"/>
      <c r="K78" s="26"/>
      <c r="L78" s="26"/>
      <c r="M78" s="39"/>
      <c r="N78" s="39"/>
      <c r="O78" s="39"/>
      <c r="P78" s="39"/>
      <c r="Q78" s="39"/>
      <c r="R78" s="39"/>
      <c r="S78" s="39"/>
      <c r="T78" s="39"/>
      <c r="U78" s="39"/>
      <c r="V78" s="26"/>
      <c r="W78" s="100"/>
      <c r="X78" s="39"/>
      <c r="Y78" s="72"/>
      <c r="Z78" s="72"/>
      <c r="AA78" s="72"/>
      <c r="AB78" s="72"/>
      <c r="AC78" s="72"/>
      <c r="AD78" s="72"/>
    </row>
    <row r="79" spans="1:30" x14ac:dyDescent="0.25">
      <c r="A79" s="90"/>
      <c r="B79" s="100"/>
      <c r="C79" s="39"/>
      <c r="D79" s="100"/>
      <c r="E79" s="116"/>
      <c r="G79" s="39"/>
      <c r="H79" s="42"/>
      <c r="I79" s="39"/>
      <c r="J79" s="26"/>
      <c r="K79" s="26"/>
      <c r="L79" s="26"/>
      <c r="M79" s="39"/>
      <c r="N79" s="39"/>
      <c r="O79" s="39"/>
      <c r="P79" s="39"/>
      <c r="Q79" s="39"/>
      <c r="R79" s="39"/>
      <c r="S79" s="39"/>
      <c r="T79" s="39"/>
      <c r="U79" s="39"/>
      <c r="V79" s="26"/>
      <c r="W79" s="100"/>
      <c r="X79" s="39"/>
      <c r="Y79" s="72"/>
      <c r="Z79" s="72"/>
      <c r="AA79" s="72"/>
      <c r="AB79" s="72"/>
      <c r="AC79" s="72"/>
      <c r="AD79" s="72"/>
    </row>
    <row r="80" spans="1:30" x14ac:dyDescent="0.25">
      <c r="A80" s="90"/>
      <c r="B80" s="100"/>
      <c r="C80" s="39"/>
      <c r="D80" s="100"/>
      <c r="E80" s="116"/>
      <c r="G80" s="39"/>
      <c r="H80" s="42"/>
      <c r="I80" s="39"/>
      <c r="J80" s="26"/>
      <c r="K80" s="26"/>
      <c r="L80" s="26"/>
      <c r="M80" s="39"/>
      <c r="N80" s="39"/>
      <c r="O80" s="39"/>
      <c r="P80" s="39"/>
      <c r="Q80" s="39"/>
      <c r="R80" s="39"/>
      <c r="S80" s="39"/>
      <c r="T80" s="39"/>
      <c r="U80" s="39"/>
      <c r="V80" s="26"/>
      <c r="W80" s="100"/>
      <c r="X80" s="39"/>
      <c r="Y80" s="72"/>
      <c r="Z80" s="72"/>
      <c r="AA80" s="72"/>
      <c r="AB80" s="72"/>
      <c r="AC80" s="72"/>
      <c r="AD80" s="72"/>
    </row>
    <row r="81" spans="1:30" x14ac:dyDescent="0.25">
      <c r="A81" s="90"/>
      <c r="B81" s="100"/>
      <c r="C81" s="39"/>
      <c r="D81" s="100"/>
      <c r="E81" s="116"/>
      <c r="G81" s="39"/>
      <c r="H81" s="42"/>
      <c r="I81" s="39"/>
      <c r="J81" s="26"/>
      <c r="K81" s="26"/>
      <c r="L81" s="26"/>
      <c r="M81" s="39"/>
      <c r="N81" s="39"/>
      <c r="O81" s="39"/>
      <c r="P81" s="39"/>
      <c r="Q81" s="39"/>
      <c r="R81" s="39"/>
      <c r="S81" s="39"/>
      <c r="T81" s="39"/>
      <c r="U81" s="39"/>
      <c r="V81" s="26"/>
      <c r="W81" s="100"/>
      <c r="X81" s="39"/>
      <c r="Y81" s="72"/>
      <c r="Z81" s="72"/>
      <c r="AA81" s="72"/>
      <c r="AB81" s="72"/>
      <c r="AC81" s="72"/>
      <c r="AD81" s="72"/>
    </row>
    <row r="82" spans="1:30" x14ac:dyDescent="0.25">
      <c r="A82" s="90"/>
      <c r="B82" s="100"/>
      <c r="C82" s="39"/>
      <c r="D82" s="100"/>
      <c r="E82" s="116"/>
      <c r="G82" s="39"/>
      <c r="H82" s="42"/>
      <c r="I82" s="39"/>
      <c r="J82" s="26"/>
      <c r="K82" s="26"/>
      <c r="L82" s="26"/>
      <c r="M82" s="39"/>
      <c r="N82" s="39"/>
      <c r="O82" s="39"/>
      <c r="P82" s="39"/>
      <c r="Q82" s="39"/>
      <c r="R82" s="39"/>
      <c r="S82" s="39"/>
      <c r="T82" s="39"/>
      <c r="U82" s="39"/>
      <c r="V82" s="26"/>
      <c r="W82" s="100"/>
      <c r="X82" s="39"/>
      <c r="Y82" s="72"/>
      <c r="Z82" s="72"/>
      <c r="AA82" s="72"/>
      <c r="AB82" s="72"/>
      <c r="AC82" s="72"/>
      <c r="AD82" s="72"/>
    </row>
    <row r="83" spans="1:30" x14ac:dyDescent="0.25">
      <c r="A83" s="90"/>
      <c r="B83" s="100"/>
      <c r="C83" s="39"/>
      <c r="D83" s="100"/>
      <c r="E83" s="116"/>
      <c r="G83" s="39"/>
      <c r="H83" s="42"/>
      <c r="I83" s="39"/>
      <c r="J83" s="26"/>
      <c r="K83" s="26"/>
      <c r="L83" s="26"/>
      <c r="M83" s="39"/>
      <c r="N83" s="39"/>
      <c r="O83" s="39"/>
      <c r="P83" s="39"/>
      <c r="Q83" s="39"/>
      <c r="R83" s="39"/>
      <c r="S83" s="39"/>
      <c r="T83" s="39"/>
      <c r="U83" s="39"/>
      <c r="V83" s="26"/>
      <c r="W83" s="100"/>
      <c r="X83" s="39"/>
      <c r="Y83" s="72"/>
      <c r="Z83" s="72"/>
      <c r="AA83" s="72"/>
      <c r="AB83" s="72"/>
      <c r="AC83" s="72"/>
      <c r="AD83" s="72"/>
    </row>
    <row r="84" spans="1:30" x14ac:dyDescent="0.25">
      <c r="A84" s="90"/>
      <c r="B84" s="100"/>
      <c r="C84" s="39"/>
      <c r="D84" s="100"/>
      <c r="E84" s="116"/>
      <c r="G84" s="39"/>
      <c r="H84" s="42"/>
      <c r="I84" s="39"/>
      <c r="J84" s="26"/>
      <c r="K84" s="26"/>
      <c r="L84" s="26"/>
      <c r="M84" s="39"/>
      <c r="N84" s="39"/>
      <c r="O84" s="39"/>
      <c r="P84" s="39"/>
      <c r="Q84" s="39"/>
      <c r="R84" s="39"/>
      <c r="S84" s="39"/>
      <c r="T84" s="39"/>
      <c r="U84" s="39"/>
      <c r="V84" s="26"/>
      <c r="W84" s="100"/>
      <c r="X84" s="39"/>
      <c r="Y84" s="72"/>
      <c r="Z84" s="72"/>
      <c r="AA84" s="72"/>
      <c r="AB84" s="72"/>
      <c r="AC84" s="72"/>
      <c r="AD84" s="72"/>
    </row>
    <row r="85" spans="1:30" x14ac:dyDescent="0.25">
      <c r="A85" s="90"/>
      <c r="B85" s="100"/>
      <c r="C85" s="39"/>
      <c r="D85" s="100"/>
      <c r="E85" s="116"/>
      <c r="G85" s="39"/>
      <c r="H85" s="42"/>
      <c r="I85" s="39"/>
      <c r="J85" s="26"/>
      <c r="K85" s="26"/>
      <c r="L85" s="26"/>
      <c r="M85" s="39"/>
      <c r="N85" s="39"/>
      <c r="O85" s="39"/>
      <c r="P85" s="39"/>
      <c r="Q85" s="39"/>
      <c r="R85" s="39"/>
      <c r="S85" s="39"/>
      <c r="T85" s="39"/>
      <c r="U85" s="39"/>
      <c r="V85" s="26"/>
      <c r="W85" s="100"/>
      <c r="X85" s="39"/>
      <c r="Y85" s="72"/>
      <c r="Z85" s="72"/>
      <c r="AA85" s="72"/>
      <c r="AB85" s="72"/>
      <c r="AC85" s="72"/>
      <c r="AD85" s="72"/>
    </row>
    <row r="86" spans="1:30" x14ac:dyDescent="0.25">
      <c r="A86" s="90"/>
      <c r="B86" s="100"/>
      <c r="C86" s="39"/>
      <c r="D86" s="100"/>
      <c r="E86" s="116"/>
      <c r="G86" s="39"/>
      <c r="H86" s="42"/>
      <c r="I86" s="39"/>
      <c r="J86" s="26"/>
      <c r="K86" s="26"/>
      <c r="L86" s="26"/>
      <c r="M86" s="39"/>
      <c r="N86" s="39"/>
      <c r="O86" s="39"/>
      <c r="P86" s="39"/>
      <c r="Q86" s="39"/>
      <c r="R86" s="39"/>
      <c r="S86" s="39"/>
      <c r="T86" s="39"/>
      <c r="U86" s="39"/>
      <c r="V86" s="26"/>
      <c r="W86" s="100"/>
      <c r="X86" s="39"/>
      <c r="Y86" s="72"/>
      <c r="Z86" s="72"/>
      <c r="AA86" s="72"/>
      <c r="AB86" s="72"/>
      <c r="AC86" s="72"/>
      <c r="AD86" s="72"/>
    </row>
    <row r="87" spans="1:30" x14ac:dyDescent="0.25">
      <c r="A87" s="90"/>
      <c r="B87" s="100"/>
      <c r="C87" s="39"/>
      <c r="D87" s="100"/>
      <c r="E87" s="116"/>
      <c r="G87" s="39"/>
      <c r="H87" s="42"/>
      <c r="I87" s="39"/>
      <c r="J87" s="26"/>
      <c r="K87" s="26"/>
      <c r="L87" s="26"/>
      <c r="M87" s="39"/>
      <c r="N87" s="39"/>
      <c r="O87" s="39"/>
      <c r="P87" s="39"/>
      <c r="Q87" s="39"/>
      <c r="R87" s="39"/>
      <c r="S87" s="39"/>
      <c r="T87" s="39"/>
      <c r="U87" s="39"/>
      <c r="V87" s="26"/>
      <c r="W87" s="100"/>
      <c r="X87" s="39"/>
      <c r="Y87" s="72"/>
      <c r="Z87" s="72"/>
      <c r="AA87" s="72"/>
      <c r="AB87" s="72"/>
      <c r="AC87" s="72"/>
      <c r="AD87" s="72"/>
    </row>
    <row r="88" spans="1:30" x14ac:dyDescent="0.25">
      <c r="A88" s="90"/>
      <c r="B88" s="100"/>
      <c r="C88" s="39"/>
      <c r="D88" s="100"/>
      <c r="E88" s="116"/>
      <c r="G88" s="39"/>
      <c r="H88" s="42"/>
      <c r="I88" s="39"/>
      <c r="J88" s="26"/>
      <c r="K88" s="26"/>
      <c r="L88" s="26"/>
      <c r="M88" s="39"/>
      <c r="N88" s="39"/>
      <c r="O88" s="39"/>
      <c r="P88" s="39"/>
      <c r="Q88" s="39"/>
      <c r="R88" s="39"/>
      <c r="S88" s="39"/>
      <c r="T88" s="39"/>
      <c r="U88" s="39"/>
      <c r="V88" s="26"/>
      <c r="W88" s="100"/>
      <c r="X88" s="39"/>
      <c r="Y88" s="72"/>
      <c r="Z88" s="72"/>
      <c r="AA88" s="72"/>
      <c r="AB88" s="72"/>
      <c r="AC88" s="72"/>
      <c r="AD88" s="72"/>
    </row>
    <row r="89" spans="1:30" x14ac:dyDescent="0.25">
      <c r="A89" s="90"/>
      <c r="B89" s="100"/>
      <c r="C89" s="39"/>
      <c r="D89" s="100"/>
      <c r="E89" s="116"/>
      <c r="G89" s="39"/>
      <c r="H89" s="42"/>
      <c r="I89" s="39"/>
      <c r="J89" s="26"/>
      <c r="K89" s="26"/>
      <c r="L89" s="26"/>
      <c r="M89" s="39"/>
      <c r="N89" s="39"/>
      <c r="O89" s="39"/>
      <c r="P89" s="39"/>
      <c r="Q89" s="39"/>
      <c r="R89" s="39"/>
      <c r="S89" s="39"/>
      <c r="T89" s="39"/>
      <c r="U89" s="39"/>
      <c r="V89" s="26"/>
      <c r="W89" s="100"/>
      <c r="X89" s="39"/>
      <c r="Y89" s="72"/>
      <c r="Z89" s="72"/>
      <c r="AA89" s="72"/>
      <c r="AB89" s="72"/>
      <c r="AC89" s="72"/>
      <c r="AD89" s="72"/>
    </row>
    <row r="90" spans="1:30" x14ac:dyDescent="0.25">
      <c r="A90" s="90"/>
      <c r="B90" s="100"/>
      <c r="C90" s="39"/>
      <c r="D90" s="100"/>
      <c r="E90" s="116"/>
      <c r="G90" s="39"/>
      <c r="H90" s="42"/>
      <c r="I90" s="39"/>
      <c r="J90" s="26"/>
      <c r="K90" s="26"/>
      <c r="L90" s="26"/>
      <c r="M90" s="39"/>
      <c r="N90" s="39"/>
      <c r="O90" s="39"/>
      <c r="P90" s="39"/>
      <c r="Q90" s="39"/>
      <c r="R90" s="39"/>
      <c r="S90" s="39"/>
      <c r="T90" s="39"/>
      <c r="U90" s="39"/>
      <c r="V90" s="26"/>
      <c r="W90" s="100"/>
      <c r="X90" s="39"/>
      <c r="Y90" s="72"/>
      <c r="Z90" s="72"/>
      <c r="AA90" s="72"/>
      <c r="AB90" s="72"/>
      <c r="AC90" s="72"/>
      <c r="AD90" s="72"/>
    </row>
    <row r="91" spans="1:30" x14ac:dyDescent="0.25">
      <c r="A91" s="90"/>
      <c r="B91" s="100"/>
      <c r="C91" s="39"/>
      <c r="D91" s="100"/>
      <c r="E91" s="116"/>
      <c r="G91" s="39"/>
      <c r="H91" s="42"/>
      <c r="I91" s="39"/>
      <c r="J91" s="26"/>
      <c r="K91" s="26"/>
      <c r="L91" s="26"/>
      <c r="M91" s="39"/>
      <c r="N91" s="39"/>
      <c r="O91" s="39"/>
      <c r="P91" s="39"/>
      <c r="Q91" s="39"/>
      <c r="R91" s="39"/>
      <c r="S91" s="39"/>
      <c r="T91" s="39"/>
      <c r="U91" s="39"/>
      <c r="V91" s="26"/>
      <c r="W91" s="100"/>
      <c r="X91" s="39"/>
      <c r="Y91" s="72"/>
      <c r="Z91" s="72"/>
      <c r="AA91" s="72"/>
      <c r="AB91" s="72"/>
      <c r="AC91" s="72"/>
      <c r="AD91" s="72"/>
    </row>
    <row r="92" spans="1:30" x14ac:dyDescent="0.25">
      <c r="A92" s="90"/>
      <c r="B92" s="100"/>
      <c r="C92" s="39"/>
      <c r="D92" s="100"/>
      <c r="E92" s="116"/>
      <c r="G92" s="39"/>
      <c r="H92" s="42"/>
      <c r="I92" s="39"/>
      <c r="J92" s="26"/>
      <c r="K92" s="26"/>
      <c r="L92" s="26"/>
      <c r="M92" s="39"/>
      <c r="N92" s="39"/>
      <c r="O92" s="39"/>
      <c r="P92" s="39"/>
      <c r="Q92" s="39"/>
      <c r="R92" s="39"/>
      <c r="S92" s="39"/>
      <c r="T92" s="39"/>
      <c r="U92" s="39"/>
      <c r="V92" s="26"/>
      <c r="W92" s="100"/>
      <c r="X92" s="39"/>
      <c r="Y92" s="72"/>
      <c r="Z92" s="72"/>
      <c r="AA92" s="72"/>
      <c r="AB92" s="72"/>
      <c r="AC92" s="72"/>
      <c r="AD92" s="72"/>
    </row>
    <row r="93" spans="1:30" x14ac:dyDescent="0.25">
      <c r="A93" s="90"/>
      <c r="B93" s="100"/>
      <c r="C93" s="39"/>
      <c r="D93" s="100"/>
      <c r="E93" s="116"/>
      <c r="G93" s="39"/>
      <c r="H93" s="42"/>
      <c r="I93" s="39"/>
      <c r="J93" s="26"/>
      <c r="K93" s="26"/>
      <c r="L93" s="26"/>
      <c r="M93" s="39"/>
      <c r="N93" s="39"/>
      <c r="O93" s="39"/>
      <c r="P93" s="39"/>
      <c r="Q93" s="39"/>
      <c r="R93" s="39"/>
      <c r="S93" s="39"/>
      <c r="T93" s="39"/>
      <c r="U93" s="39"/>
      <c r="V93" s="26"/>
      <c r="W93" s="100"/>
      <c r="X93" s="39"/>
      <c r="Y93" s="72"/>
      <c r="Z93" s="72"/>
      <c r="AA93" s="72"/>
      <c r="AB93" s="72"/>
      <c r="AC93" s="72"/>
      <c r="AD93" s="72"/>
    </row>
    <row r="94" spans="1:30" x14ac:dyDescent="0.25">
      <c r="A94" s="90"/>
      <c r="B94" s="100"/>
      <c r="C94" s="39"/>
      <c r="D94" s="100"/>
      <c r="E94" s="116"/>
      <c r="G94" s="39"/>
      <c r="H94" s="42"/>
      <c r="I94" s="39"/>
      <c r="J94" s="26"/>
      <c r="K94" s="26"/>
      <c r="L94" s="26"/>
      <c r="M94" s="39"/>
      <c r="N94" s="39"/>
      <c r="O94" s="39"/>
      <c r="P94" s="39"/>
      <c r="Q94" s="39"/>
      <c r="R94" s="39"/>
      <c r="S94" s="39"/>
      <c r="T94" s="39"/>
      <c r="U94" s="39"/>
      <c r="V94" s="26"/>
      <c r="W94" s="100"/>
      <c r="X94" s="39"/>
      <c r="Y94" s="72"/>
      <c r="Z94" s="72"/>
      <c r="AA94" s="72"/>
      <c r="AB94" s="72"/>
      <c r="AC94" s="72"/>
      <c r="AD94" s="72"/>
    </row>
    <row r="95" spans="1:30" x14ac:dyDescent="0.25">
      <c r="A95" s="90"/>
      <c r="B95" s="100"/>
      <c r="C95" s="39"/>
      <c r="D95" s="100"/>
      <c r="E95" s="116"/>
      <c r="G95" s="39"/>
      <c r="H95" s="42"/>
      <c r="I95" s="39"/>
      <c r="J95" s="26"/>
      <c r="K95" s="26"/>
      <c r="L95" s="26"/>
      <c r="M95" s="39"/>
      <c r="N95" s="39"/>
      <c r="O95" s="39"/>
      <c r="P95" s="39"/>
      <c r="Q95" s="39"/>
      <c r="R95" s="39"/>
      <c r="S95" s="39"/>
      <c r="T95" s="39"/>
      <c r="U95" s="39"/>
      <c r="V95" s="26"/>
      <c r="W95" s="100"/>
      <c r="X95" s="39"/>
      <c r="Y95" s="72"/>
      <c r="Z95" s="72"/>
      <c r="AA95" s="72"/>
      <c r="AB95" s="72"/>
      <c r="AC95" s="72"/>
      <c r="AD95" s="72"/>
    </row>
    <row r="96" spans="1:30" x14ac:dyDescent="0.25">
      <c r="A96" s="90"/>
      <c r="B96" s="100"/>
      <c r="C96" s="39"/>
      <c r="D96" s="100"/>
      <c r="E96" s="116"/>
      <c r="G96" s="39"/>
      <c r="H96" s="42"/>
      <c r="I96" s="39"/>
      <c r="J96" s="26"/>
      <c r="K96" s="26"/>
      <c r="L96" s="26"/>
      <c r="M96" s="39"/>
      <c r="N96" s="39"/>
      <c r="O96" s="39"/>
      <c r="P96" s="39"/>
      <c r="Q96" s="39"/>
      <c r="R96" s="39"/>
      <c r="S96" s="39"/>
      <c r="T96" s="39"/>
      <c r="U96" s="39"/>
      <c r="V96" s="26"/>
      <c r="W96" s="100"/>
      <c r="X96" s="39"/>
      <c r="Y96" s="72"/>
      <c r="Z96" s="72"/>
      <c r="AA96" s="72"/>
      <c r="AB96" s="72"/>
      <c r="AC96" s="72"/>
      <c r="AD96" s="72"/>
    </row>
    <row r="97" spans="1:30" x14ac:dyDescent="0.25">
      <c r="A97" s="90"/>
      <c r="B97" s="100"/>
      <c r="C97" s="39"/>
      <c r="D97" s="100"/>
      <c r="E97" s="116"/>
      <c r="G97" s="39"/>
      <c r="H97" s="42"/>
      <c r="I97" s="39"/>
      <c r="J97" s="26"/>
      <c r="K97" s="26"/>
      <c r="L97" s="26"/>
      <c r="M97" s="39"/>
      <c r="N97" s="39"/>
      <c r="O97" s="39"/>
      <c r="P97" s="39"/>
      <c r="Q97" s="39"/>
      <c r="R97" s="39"/>
      <c r="S97" s="39"/>
      <c r="T97" s="39"/>
      <c r="U97" s="39"/>
      <c r="V97" s="26"/>
      <c r="W97" s="100"/>
      <c r="X97" s="39"/>
      <c r="Y97" s="72"/>
      <c r="Z97" s="72"/>
      <c r="AA97" s="72"/>
      <c r="AB97" s="72"/>
      <c r="AC97" s="72"/>
      <c r="AD97" s="72"/>
    </row>
    <row r="98" spans="1:30" x14ac:dyDescent="0.25">
      <c r="A98" s="90"/>
      <c r="B98" s="100"/>
      <c r="C98" s="39"/>
      <c r="D98" s="100"/>
      <c r="E98" s="116"/>
      <c r="G98" s="39"/>
      <c r="H98" s="42"/>
      <c r="I98" s="39"/>
      <c r="J98" s="26"/>
      <c r="K98" s="26"/>
      <c r="L98" s="26"/>
      <c r="M98" s="39"/>
      <c r="N98" s="39"/>
      <c r="O98" s="39"/>
      <c r="P98" s="39"/>
      <c r="Q98" s="39"/>
      <c r="R98" s="39"/>
      <c r="S98" s="39"/>
      <c r="T98" s="39"/>
      <c r="U98" s="39"/>
      <c r="V98" s="26"/>
      <c r="W98" s="100"/>
      <c r="X98" s="39"/>
      <c r="Y98" s="72"/>
      <c r="Z98" s="72"/>
      <c r="AA98" s="72"/>
      <c r="AB98" s="72"/>
      <c r="AC98" s="72"/>
      <c r="AD98" s="72"/>
    </row>
    <row r="99" spans="1:30" x14ac:dyDescent="0.25">
      <c r="A99" s="90"/>
      <c r="B99" s="100"/>
      <c r="C99" s="39"/>
      <c r="D99" s="100"/>
      <c r="E99" s="116"/>
      <c r="G99" s="39"/>
      <c r="H99" s="42"/>
      <c r="I99" s="39"/>
      <c r="J99" s="26"/>
      <c r="K99" s="26"/>
      <c r="L99" s="26"/>
      <c r="M99" s="39"/>
      <c r="N99" s="39"/>
      <c r="O99" s="39"/>
      <c r="P99" s="39"/>
      <c r="Q99" s="39"/>
      <c r="R99" s="39"/>
      <c r="S99" s="39"/>
      <c r="T99" s="39"/>
      <c r="U99" s="39"/>
      <c r="V99" s="26"/>
      <c r="W99" s="100"/>
      <c r="X99" s="39"/>
      <c r="Y99" s="72"/>
      <c r="Z99" s="72"/>
      <c r="AA99" s="72"/>
      <c r="AB99" s="72"/>
      <c r="AC99" s="72"/>
      <c r="AD99" s="72"/>
    </row>
    <row r="100" spans="1:30" x14ac:dyDescent="0.25">
      <c r="A100" s="90"/>
      <c r="B100" s="100"/>
      <c r="C100" s="39"/>
      <c r="D100" s="100"/>
      <c r="E100" s="116"/>
      <c r="G100" s="39"/>
      <c r="H100" s="42"/>
      <c r="I100" s="39"/>
      <c r="J100" s="26"/>
      <c r="K100" s="26"/>
      <c r="L100" s="26"/>
      <c r="M100" s="39"/>
      <c r="N100" s="39"/>
      <c r="O100" s="39"/>
      <c r="P100" s="39"/>
      <c r="Q100" s="39"/>
      <c r="R100" s="39"/>
      <c r="S100" s="39"/>
      <c r="T100" s="39"/>
      <c r="U100" s="39"/>
      <c r="V100" s="26"/>
      <c r="W100" s="100"/>
      <c r="X100" s="39"/>
      <c r="Y100" s="72"/>
      <c r="Z100" s="72"/>
      <c r="AA100" s="72"/>
      <c r="AB100" s="72"/>
      <c r="AC100" s="72"/>
      <c r="AD100" s="72"/>
    </row>
    <row r="101" spans="1:30" x14ac:dyDescent="0.25">
      <c r="A101" s="90"/>
      <c r="B101" s="100"/>
      <c r="C101" s="39"/>
      <c r="D101" s="100"/>
      <c r="E101" s="116"/>
      <c r="G101" s="39"/>
      <c r="H101" s="42"/>
      <c r="I101" s="39"/>
      <c r="J101" s="26"/>
      <c r="K101" s="26"/>
      <c r="L101" s="26"/>
      <c r="M101" s="39"/>
      <c r="N101" s="39"/>
      <c r="O101" s="39"/>
      <c r="P101" s="39"/>
      <c r="Q101" s="39"/>
      <c r="R101" s="39"/>
      <c r="S101" s="39"/>
      <c r="T101" s="39"/>
      <c r="U101" s="39"/>
      <c r="V101" s="26"/>
      <c r="W101" s="100"/>
      <c r="X101" s="39"/>
      <c r="Y101" s="72"/>
      <c r="Z101" s="72"/>
      <c r="AA101" s="72"/>
      <c r="AB101" s="72"/>
      <c r="AC101" s="72"/>
      <c r="AD101" s="72"/>
    </row>
    <row r="102" spans="1:30" x14ac:dyDescent="0.25">
      <c r="A102" s="90"/>
      <c r="B102" s="100"/>
      <c r="C102" s="39"/>
      <c r="D102" s="100"/>
      <c r="E102" s="116"/>
      <c r="G102" s="39"/>
      <c r="H102" s="42"/>
      <c r="I102" s="39"/>
      <c r="J102" s="26"/>
      <c r="K102" s="26"/>
      <c r="L102" s="26"/>
      <c r="M102" s="39"/>
      <c r="N102" s="39"/>
      <c r="O102" s="39"/>
      <c r="P102" s="39"/>
      <c r="Q102" s="39"/>
      <c r="R102" s="39"/>
      <c r="S102" s="39"/>
      <c r="T102" s="39"/>
      <c r="U102" s="39"/>
      <c r="V102" s="26"/>
      <c r="W102" s="100"/>
      <c r="X102" s="39"/>
      <c r="Y102" s="72"/>
      <c r="Z102" s="72"/>
      <c r="AA102" s="72"/>
      <c r="AB102" s="72"/>
      <c r="AC102" s="72"/>
      <c r="AD102" s="72"/>
    </row>
    <row r="103" spans="1:30" x14ac:dyDescent="0.25">
      <c r="A103" s="90"/>
      <c r="B103" s="100"/>
      <c r="C103" s="39"/>
      <c r="D103" s="100"/>
      <c r="E103" s="116"/>
      <c r="G103" s="39"/>
      <c r="H103" s="42"/>
      <c r="I103" s="39"/>
      <c r="J103" s="26"/>
      <c r="K103" s="26"/>
      <c r="L103" s="26"/>
      <c r="M103" s="39"/>
      <c r="N103" s="39"/>
      <c r="O103" s="39"/>
      <c r="P103" s="39"/>
      <c r="Q103" s="39"/>
      <c r="R103" s="39"/>
      <c r="S103" s="39"/>
      <c r="T103" s="39"/>
      <c r="U103" s="39"/>
      <c r="V103" s="26"/>
      <c r="W103" s="100"/>
      <c r="X103" s="39"/>
      <c r="Y103" s="72"/>
      <c r="Z103" s="72"/>
      <c r="AA103" s="72"/>
      <c r="AB103" s="72"/>
      <c r="AC103" s="72"/>
      <c r="AD103" s="72"/>
    </row>
    <row r="104" spans="1:30" x14ac:dyDescent="0.25">
      <c r="A104" s="90"/>
      <c r="B104" s="100"/>
      <c r="C104" s="39"/>
      <c r="D104" s="100"/>
      <c r="E104" s="116"/>
      <c r="G104" s="39"/>
      <c r="H104" s="42"/>
      <c r="I104" s="39"/>
      <c r="J104" s="26"/>
      <c r="K104" s="26"/>
      <c r="L104" s="26"/>
      <c r="M104" s="39"/>
      <c r="N104" s="39"/>
      <c r="O104" s="39"/>
      <c r="P104" s="39"/>
      <c r="Q104" s="39"/>
      <c r="R104" s="39"/>
      <c r="S104" s="39"/>
      <c r="T104" s="39"/>
      <c r="U104" s="39"/>
      <c r="V104" s="26"/>
      <c r="W104" s="100"/>
      <c r="X104" s="39"/>
      <c r="Y104" s="72"/>
      <c r="Z104" s="72"/>
      <c r="AA104" s="72"/>
      <c r="AB104" s="72"/>
      <c r="AC104" s="72"/>
      <c r="AD104" s="72"/>
    </row>
    <row r="105" spans="1:30" x14ac:dyDescent="0.25">
      <c r="A105" s="90"/>
      <c r="B105" s="100"/>
      <c r="C105" s="39"/>
      <c r="D105" s="100"/>
      <c r="E105" s="116"/>
      <c r="G105" s="39"/>
      <c r="H105" s="42"/>
      <c r="I105" s="39"/>
      <c r="J105" s="26"/>
      <c r="K105" s="26"/>
      <c r="L105" s="26"/>
      <c r="M105" s="39"/>
      <c r="N105" s="39"/>
      <c r="O105" s="39"/>
      <c r="P105" s="39"/>
      <c r="Q105" s="39"/>
      <c r="R105" s="39"/>
      <c r="S105" s="39"/>
      <c r="T105" s="39"/>
      <c r="U105" s="39"/>
      <c r="V105" s="26"/>
      <c r="W105" s="100"/>
      <c r="X105" s="39"/>
      <c r="Y105" s="72"/>
      <c r="Z105" s="72"/>
      <c r="AA105" s="72"/>
      <c r="AB105" s="72"/>
      <c r="AC105" s="72"/>
      <c r="AD105" s="72"/>
    </row>
    <row r="106" spans="1:30" x14ac:dyDescent="0.25">
      <c r="A106" s="90"/>
      <c r="B106" s="100"/>
      <c r="C106" s="39"/>
      <c r="D106" s="100"/>
      <c r="E106" s="116"/>
      <c r="G106" s="39"/>
      <c r="H106" s="42"/>
      <c r="I106" s="39"/>
      <c r="J106" s="26"/>
      <c r="K106" s="26"/>
      <c r="L106" s="26"/>
      <c r="M106" s="39"/>
      <c r="N106" s="39"/>
      <c r="O106" s="39"/>
      <c r="P106" s="39"/>
      <c r="Q106" s="39"/>
      <c r="R106" s="39"/>
      <c r="S106" s="39"/>
      <c r="T106" s="39"/>
      <c r="U106" s="39"/>
      <c r="V106" s="26"/>
      <c r="W106" s="100"/>
      <c r="X106" s="39"/>
      <c r="Y106" s="72"/>
      <c r="Z106" s="72"/>
      <c r="AA106" s="72"/>
      <c r="AB106" s="72"/>
      <c r="AC106" s="72"/>
      <c r="AD106" s="72"/>
    </row>
    <row r="107" spans="1:30" x14ac:dyDescent="0.25">
      <c r="A107" s="90"/>
      <c r="B107" s="100"/>
      <c r="C107" s="39"/>
      <c r="D107" s="100"/>
      <c r="E107" s="116"/>
      <c r="G107" s="39"/>
      <c r="H107" s="42"/>
      <c r="I107" s="39"/>
      <c r="J107" s="26"/>
      <c r="K107" s="26"/>
      <c r="L107" s="26"/>
      <c r="M107" s="39"/>
      <c r="N107" s="39"/>
      <c r="O107" s="39"/>
      <c r="P107" s="39"/>
      <c r="Q107" s="39"/>
      <c r="R107" s="39"/>
      <c r="S107" s="39"/>
      <c r="T107" s="39"/>
      <c r="U107" s="39"/>
      <c r="V107" s="26"/>
      <c r="W107" s="100"/>
      <c r="X107" s="39"/>
      <c r="Y107" s="72"/>
      <c r="Z107" s="72"/>
      <c r="AA107" s="72"/>
      <c r="AB107" s="72"/>
      <c r="AC107" s="72"/>
      <c r="AD107" s="72"/>
    </row>
    <row r="108" spans="1:30" x14ac:dyDescent="0.25">
      <c r="A108" s="90"/>
      <c r="B108" s="100"/>
      <c r="C108" s="39"/>
      <c r="D108" s="100"/>
      <c r="E108" s="116"/>
      <c r="G108" s="39"/>
      <c r="H108" s="42"/>
      <c r="I108" s="39"/>
      <c r="J108" s="26"/>
      <c r="K108" s="26"/>
      <c r="L108" s="26"/>
      <c r="M108" s="39"/>
      <c r="N108" s="39"/>
      <c r="O108" s="39"/>
      <c r="P108" s="39"/>
      <c r="Q108" s="39"/>
      <c r="R108" s="39"/>
      <c r="S108" s="39"/>
      <c r="T108" s="39"/>
      <c r="U108" s="39"/>
      <c r="V108" s="26"/>
      <c r="W108" s="100"/>
      <c r="X108" s="39"/>
      <c r="Y108" s="72"/>
      <c r="Z108" s="72"/>
      <c r="AA108" s="72"/>
      <c r="AB108" s="72"/>
      <c r="AC108" s="72"/>
      <c r="AD108" s="72"/>
    </row>
    <row r="109" spans="1:30" x14ac:dyDescent="0.25">
      <c r="A109" s="90"/>
      <c r="B109" s="100"/>
      <c r="C109" s="39"/>
      <c r="D109" s="100"/>
      <c r="E109" s="116"/>
      <c r="G109" s="39"/>
      <c r="H109" s="42"/>
      <c r="I109" s="39"/>
      <c r="J109" s="26"/>
      <c r="K109" s="26"/>
      <c r="L109" s="26"/>
      <c r="M109" s="39"/>
      <c r="N109" s="39"/>
      <c r="O109" s="39"/>
      <c r="P109" s="39"/>
      <c r="Q109" s="39"/>
      <c r="R109" s="39"/>
      <c r="S109" s="39"/>
      <c r="T109" s="39"/>
      <c r="U109" s="39"/>
      <c r="V109" s="26"/>
      <c r="W109" s="100"/>
      <c r="X109" s="39"/>
      <c r="Y109" s="72"/>
      <c r="Z109" s="72"/>
      <c r="AA109" s="72"/>
      <c r="AB109" s="72"/>
      <c r="AC109" s="72"/>
      <c r="AD109" s="72"/>
    </row>
    <row r="110" spans="1:30" x14ac:dyDescent="0.25">
      <c r="A110" s="90"/>
      <c r="B110" s="100"/>
      <c r="C110" s="39"/>
      <c r="D110" s="100"/>
      <c r="E110" s="116"/>
      <c r="G110" s="39"/>
      <c r="H110" s="42"/>
      <c r="I110" s="39"/>
      <c r="J110" s="26"/>
      <c r="K110" s="26"/>
      <c r="L110" s="26"/>
      <c r="M110" s="39"/>
      <c r="N110" s="39"/>
      <c r="O110" s="39"/>
      <c r="P110" s="39"/>
      <c r="Q110" s="39"/>
      <c r="R110" s="39"/>
      <c r="S110" s="39"/>
      <c r="T110" s="39"/>
      <c r="U110" s="39"/>
      <c r="V110" s="26"/>
      <c r="W110" s="100"/>
      <c r="X110" s="39"/>
      <c r="Y110" s="72"/>
      <c r="Z110" s="72"/>
      <c r="AA110" s="72"/>
      <c r="AB110" s="72"/>
      <c r="AC110" s="72"/>
      <c r="AD110" s="72"/>
    </row>
    <row r="111" spans="1:30" x14ac:dyDescent="0.25">
      <c r="A111" s="90"/>
      <c r="B111" s="100"/>
      <c r="C111" s="39"/>
      <c r="D111" s="100"/>
      <c r="E111" s="116"/>
      <c r="G111" s="39"/>
      <c r="H111" s="42"/>
      <c r="I111" s="39"/>
      <c r="J111" s="26"/>
      <c r="K111" s="26"/>
      <c r="L111" s="26"/>
      <c r="M111" s="39"/>
      <c r="N111" s="39"/>
      <c r="O111" s="39"/>
      <c r="P111" s="39"/>
      <c r="Q111" s="39"/>
      <c r="R111" s="39"/>
      <c r="S111" s="39"/>
      <c r="T111" s="39"/>
      <c r="U111" s="39"/>
      <c r="V111" s="26"/>
      <c r="W111" s="100"/>
      <c r="X111" s="39"/>
      <c r="Y111" s="72"/>
      <c r="Z111" s="72"/>
      <c r="AA111" s="72"/>
      <c r="AB111" s="72"/>
      <c r="AC111" s="72"/>
      <c r="AD111" s="72"/>
    </row>
    <row r="112" spans="1:30" x14ac:dyDescent="0.25">
      <c r="A112" s="90"/>
      <c r="B112" s="100"/>
      <c r="C112" s="39"/>
      <c r="D112" s="100"/>
      <c r="E112" s="116"/>
      <c r="G112" s="39"/>
      <c r="H112" s="42"/>
      <c r="I112" s="39"/>
      <c r="J112" s="26"/>
      <c r="K112" s="26"/>
      <c r="L112" s="26"/>
      <c r="M112" s="39"/>
      <c r="N112" s="39"/>
      <c r="O112" s="39"/>
      <c r="P112" s="39"/>
      <c r="Q112" s="39"/>
      <c r="R112" s="39"/>
      <c r="S112" s="39"/>
      <c r="T112" s="39"/>
      <c r="U112" s="39"/>
      <c r="V112" s="26"/>
      <c r="W112" s="100"/>
      <c r="X112" s="39"/>
      <c r="Y112" s="72"/>
      <c r="Z112" s="72"/>
      <c r="AA112" s="72"/>
      <c r="AB112" s="72"/>
      <c r="AC112" s="72"/>
      <c r="AD112" s="72"/>
    </row>
    <row r="113" spans="1:30" x14ac:dyDescent="0.25">
      <c r="A113" s="90"/>
      <c r="B113" s="100"/>
      <c r="C113" s="39"/>
      <c r="D113" s="100"/>
      <c r="E113" s="116"/>
      <c r="G113" s="39"/>
      <c r="H113" s="42"/>
      <c r="I113" s="39"/>
      <c r="J113" s="26"/>
      <c r="K113" s="26"/>
      <c r="L113" s="26"/>
      <c r="M113" s="39"/>
      <c r="N113" s="39"/>
      <c r="O113" s="39"/>
      <c r="P113" s="39"/>
      <c r="Q113" s="39"/>
      <c r="R113" s="39"/>
      <c r="S113" s="39"/>
      <c r="T113" s="39"/>
      <c r="U113" s="39"/>
      <c r="V113" s="26"/>
      <c r="W113" s="100"/>
      <c r="X113" s="39"/>
      <c r="Y113" s="72"/>
      <c r="Z113" s="72"/>
      <c r="AA113" s="72"/>
      <c r="AB113" s="72"/>
      <c r="AC113" s="72"/>
      <c r="AD113" s="72"/>
    </row>
    <row r="114" spans="1:30" x14ac:dyDescent="0.25">
      <c r="A114" s="90"/>
      <c r="B114" s="100"/>
      <c r="C114" s="39"/>
      <c r="D114" s="100"/>
      <c r="E114" s="116"/>
      <c r="G114" s="39"/>
      <c r="H114" s="42"/>
      <c r="I114" s="39"/>
      <c r="J114" s="26"/>
      <c r="K114" s="26"/>
      <c r="L114" s="26"/>
      <c r="M114" s="39"/>
      <c r="N114" s="39"/>
      <c r="O114" s="39"/>
      <c r="P114" s="39"/>
      <c r="Q114" s="39"/>
      <c r="R114" s="39"/>
      <c r="S114" s="39"/>
      <c r="T114" s="39"/>
      <c r="U114" s="39"/>
      <c r="V114" s="26"/>
      <c r="W114" s="100"/>
      <c r="X114" s="39"/>
      <c r="Y114" s="72"/>
      <c r="Z114" s="72"/>
      <c r="AA114" s="72"/>
      <c r="AB114" s="72"/>
      <c r="AC114" s="72"/>
      <c r="AD114" s="72"/>
    </row>
    <row r="115" spans="1:30" x14ac:dyDescent="0.25">
      <c r="A115" s="90"/>
      <c r="B115" s="100"/>
      <c r="C115" s="39"/>
      <c r="D115" s="100"/>
      <c r="E115" s="116"/>
      <c r="G115" s="39"/>
      <c r="H115" s="42"/>
      <c r="I115" s="39"/>
      <c r="J115" s="26"/>
      <c r="K115" s="26"/>
      <c r="L115" s="26"/>
      <c r="M115" s="39"/>
      <c r="N115" s="39"/>
      <c r="O115" s="39"/>
      <c r="P115" s="39"/>
      <c r="Q115" s="39"/>
      <c r="R115" s="39"/>
      <c r="S115" s="39"/>
      <c r="T115" s="39"/>
      <c r="U115" s="39"/>
      <c r="V115" s="26"/>
      <c r="W115" s="100"/>
      <c r="X115" s="39"/>
      <c r="Y115" s="72"/>
      <c r="Z115" s="72"/>
      <c r="AA115" s="72"/>
      <c r="AB115" s="72"/>
      <c r="AC115" s="72"/>
      <c r="AD115" s="72"/>
    </row>
    <row r="116" spans="1:30" x14ac:dyDescent="0.25">
      <c r="A116" s="90"/>
      <c r="B116" s="100"/>
      <c r="C116" s="39"/>
      <c r="D116" s="100"/>
      <c r="E116" s="116"/>
      <c r="G116" s="39"/>
      <c r="H116" s="42"/>
      <c r="I116" s="39"/>
      <c r="J116" s="26"/>
      <c r="K116" s="26"/>
      <c r="L116" s="26"/>
      <c r="M116" s="39"/>
      <c r="N116" s="39"/>
      <c r="O116" s="39"/>
      <c r="P116" s="39"/>
      <c r="Q116" s="39"/>
      <c r="R116" s="39"/>
      <c r="S116" s="39"/>
      <c r="T116" s="39"/>
      <c r="U116" s="39"/>
      <c r="V116" s="26"/>
      <c r="W116" s="100"/>
      <c r="X116" s="39"/>
      <c r="Y116" s="72"/>
      <c r="Z116" s="72"/>
      <c r="AA116" s="72"/>
      <c r="AB116" s="72"/>
      <c r="AC116" s="72"/>
      <c r="AD116" s="72"/>
    </row>
    <row r="117" spans="1:30" x14ac:dyDescent="0.25">
      <c r="A117" s="90"/>
      <c r="B117" s="100"/>
      <c r="C117" s="39"/>
      <c r="D117" s="100"/>
      <c r="E117" s="116"/>
      <c r="G117" s="39"/>
      <c r="H117" s="42"/>
      <c r="I117" s="39"/>
      <c r="J117" s="26"/>
      <c r="K117" s="26"/>
      <c r="L117" s="26"/>
      <c r="M117" s="39"/>
      <c r="N117" s="39"/>
      <c r="O117" s="39"/>
      <c r="P117" s="39"/>
      <c r="Q117" s="39"/>
      <c r="R117" s="39"/>
      <c r="S117" s="39"/>
      <c r="T117" s="39"/>
      <c r="U117" s="39"/>
      <c r="V117" s="26"/>
      <c r="W117" s="100"/>
      <c r="X117" s="39"/>
      <c r="Y117" s="72"/>
      <c r="Z117" s="72"/>
      <c r="AA117" s="72"/>
      <c r="AB117" s="72"/>
      <c r="AC117" s="72"/>
      <c r="AD117" s="72"/>
    </row>
  </sheetData>
  <sortState ref="B24:X25">
    <sortCondition descending="1" ref="B2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2020-09-28T13:08:39Z</dcterms:modified>
</cp:coreProperties>
</file>