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Taul1" sheetId="6" r:id="rId4"/>
  </sheets>
  <calcPr calcId="145621"/>
</workbook>
</file>

<file path=xl/calcChain.xml><?xml version="1.0" encoding="utf-8"?>
<calcChain xmlns="http://schemas.openxmlformats.org/spreadsheetml/2006/main">
  <c r="N18" i="6" l="1"/>
  <c r="E30" i="6"/>
  <c r="K73" i="1"/>
  <c r="J73" i="1"/>
  <c r="I73" i="1"/>
  <c r="H73" i="1"/>
  <c r="K47" i="1" l="1"/>
  <c r="J47" i="1"/>
  <c r="I47" i="1"/>
  <c r="H47" i="1"/>
  <c r="AN66" i="1" l="1"/>
  <c r="AM66" i="1"/>
  <c r="AL66" i="1"/>
  <c r="AP60" i="1" s="1"/>
  <c r="AN64" i="1"/>
  <c r="AM64" i="1"/>
  <c r="AM45" i="1" s="1"/>
  <c r="AN61" i="1"/>
  <c r="AM61" i="1"/>
  <c r="AM44" i="1" s="1"/>
  <c r="AM50" i="1"/>
  <c r="AM49" i="1"/>
  <c r="AN40" i="1"/>
  <c r="AM40" i="1"/>
  <c r="AL40" i="1"/>
  <c r="AP34" i="1" s="1"/>
  <c r="AN38" i="1"/>
  <c r="AL50" i="1" s="1"/>
  <c r="AN50" i="1" s="1"/>
  <c r="AM38" i="1"/>
  <c r="AL45" i="1" s="1"/>
  <c r="AN35" i="1"/>
  <c r="AL49" i="1" s="1"/>
  <c r="AM35" i="1"/>
  <c r="AL44" i="1" s="1"/>
  <c r="AN41" i="1" l="1"/>
  <c r="AL51" i="1" s="1"/>
  <c r="AM41" i="1"/>
  <c r="AL46" i="1" s="1"/>
  <c r="AN49" i="1"/>
  <c r="AN44" i="1"/>
  <c r="AN67" i="1"/>
  <c r="AM51" i="1" s="1"/>
  <c r="AN51" i="1" s="1"/>
  <c r="AN45" i="1"/>
  <c r="AM67" i="1"/>
  <c r="AM46" i="1" s="1"/>
  <c r="AN46" i="1" l="1"/>
  <c r="J13" i="5"/>
  <c r="O13" i="5"/>
  <c r="N13" i="5"/>
  <c r="M13" i="5"/>
  <c r="L13" i="5"/>
  <c r="O12" i="5"/>
  <c r="N12" i="5"/>
  <c r="M12" i="5"/>
  <c r="L12" i="5"/>
  <c r="J9" i="5"/>
  <c r="K12" i="5"/>
  <c r="K15" i="5" s="1"/>
  <c r="AS9" i="5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F14" i="5" l="1"/>
  <c r="L14" i="5" s="1"/>
  <c r="H14" i="5"/>
  <c r="F15" i="5"/>
  <c r="L15" i="5" s="1"/>
  <c r="J15" i="5"/>
  <c r="O15" i="5"/>
  <c r="O14" i="5"/>
  <c r="J14" i="5"/>
  <c r="M14" i="5"/>
  <c r="H15" i="5"/>
  <c r="M15" i="5" s="1"/>
  <c r="AF9" i="5"/>
  <c r="AA21" i="1"/>
  <c r="N14" i="5" l="1"/>
  <c r="N15" i="5"/>
  <c r="V4" i="3"/>
  <c r="P10" i="3"/>
  <c r="G10" i="3"/>
  <c r="O14" i="1"/>
  <c r="O13" i="1"/>
  <c r="O12" i="1"/>
  <c r="O11" i="1"/>
  <c r="O10" i="1"/>
  <c r="O9" i="1"/>
  <c r="O8" i="1"/>
  <c r="O7" i="1"/>
  <c r="Y21" i="1" l="1"/>
  <c r="X21" i="1"/>
  <c r="H27" i="1" s="1"/>
  <c r="W21" i="1"/>
  <c r="G27" i="1" s="1"/>
  <c r="V21" i="1"/>
  <c r="F27" i="1" s="1"/>
  <c r="U21" i="1"/>
  <c r="E27" i="1" s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21" i="1"/>
  <c r="O26" i="1" s="1"/>
  <c r="O29" i="1" s="1"/>
  <c r="I27" i="1" l="1"/>
  <c r="O30" i="1"/>
  <c r="E29" i="1"/>
  <c r="G29" i="1"/>
  <c r="K27" i="1"/>
  <c r="L27" i="1"/>
  <c r="I26" i="1"/>
  <c r="F29" i="1"/>
  <c r="K26" i="1"/>
  <c r="L26" i="1"/>
  <c r="H29" i="1"/>
  <c r="N21" i="1"/>
  <c r="N26" i="1" s="1"/>
  <c r="M27" i="1" l="1"/>
  <c r="N27" i="1"/>
  <c r="Z21" i="1" s="1"/>
  <c r="L29" i="1"/>
  <c r="K29" i="1"/>
  <c r="M26" i="1"/>
  <c r="I29" i="1"/>
  <c r="AQ21" i="1"/>
  <c r="AP21" i="1"/>
  <c r="AO21" i="1"/>
  <c r="AN21" i="1"/>
  <c r="AM21" i="1"/>
  <c r="AL21" i="1"/>
  <c r="D23" i="1" l="1"/>
  <c r="M29" i="1"/>
  <c r="N29" i="1"/>
</calcChain>
</file>

<file path=xl/sharedStrings.xml><?xml version="1.0" encoding="utf-8"?>
<sst xmlns="http://schemas.openxmlformats.org/spreadsheetml/2006/main" count="853" uniqueCount="440">
  <si>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</si>
  <si>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</si>
  <si>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</si>
  <si>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</si>
  <si>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</si>
  <si>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</si>
  <si>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</si>
  <si>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</si>
  <si>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</si>
  <si>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</si>
  <si>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</si>
  <si>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</si>
  <si>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</si>
  <si>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</si>
  <si>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</si>
  <si>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</si>
  <si>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</si>
  <si>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</si>
  <si>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</si>
  <si>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</si>
  <si>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</si>
  <si>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</si>
  <si>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</si>
  <si>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</si>
  <si>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</si>
  <si>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</si>
  <si>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</si>
  <si>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</si>
  <si>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</si>
  <si>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</si>
  <si>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</si>
  <si>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</si>
  <si>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</si>
  <si>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</si>
  <si>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</si>
  <si>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</si>
  <si>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</si>
  <si>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</si>
  <si>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</si>
  <si>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</si>
  <si>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</si>
  <si>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</si>
  <si>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</si>
  <si>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</si>
  <si>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</si>
  <si>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</si>
  <si>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</si>
  <si>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</si>
  <si>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</si>
  <si>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</si>
  <si>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</si>
  <si>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</si>
  <si>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</si>
  <si>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</si>
  <si>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</si>
  <si>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</si>
  <si>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</si>
  <si>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</si>
  <si>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</si>
  <si>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</si>
  <si>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2.</t>
  </si>
  <si>
    <t>hSM</t>
  </si>
  <si>
    <t>Seurat</t>
  </si>
  <si>
    <t>MIEHET</t>
  </si>
  <si>
    <t>0/1</t>
  </si>
  <si>
    <t>suomensarja</t>
  </si>
  <si>
    <t>4.</t>
  </si>
  <si>
    <t>9.</t>
  </si>
  <si>
    <t>3/5</t>
  </si>
  <si>
    <t>Itä</t>
  </si>
  <si>
    <t>3.</t>
  </si>
  <si>
    <t>2k</t>
  </si>
  <si>
    <t>1/2</t>
  </si>
  <si>
    <t>A</t>
  </si>
  <si>
    <t>1/1</t>
  </si>
  <si>
    <t>10.</t>
  </si>
  <si>
    <t>6.</t>
  </si>
  <si>
    <t>11.</t>
  </si>
  <si>
    <t>1.</t>
  </si>
  <si>
    <t>30.06. 2007  Kouvola</t>
  </si>
  <si>
    <t xml:space="preserve">  0-1  (1-3, 3-3)</t>
  </si>
  <si>
    <t>1872</t>
  </si>
  <si>
    <t>02.07. 2010  Helsinki</t>
  </si>
  <si>
    <t xml:space="preserve">  2-0  (8-3, 5-1)</t>
  </si>
  <si>
    <t>1572</t>
  </si>
  <si>
    <t>YKKÖSPESIS</t>
  </si>
  <si>
    <t>4/5</t>
  </si>
  <si>
    <t>3-0  Tahko</t>
  </si>
  <si>
    <t>OjKi</t>
  </si>
  <si>
    <t>s</t>
  </si>
  <si>
    <t>2/2</t>
  </si>
  <si>
    <t>2/3</t>
  </si>
  <si>
    <t>3/4</t>
  </si>
  <si>
    <t>1-3  ViVe</t>
  </si>
  <si>
    <t>Lauri Kivinen</t>
  </si>
  <si>
    <t>16.9.1990   Nurmes</t>
  </si>
  <si>
    <t>NS</t>
  </si>
  <si>
    <t>SoJy  2</t>
  </si>
  <si>
    <t>SoJy</t>
  </si>
  <si>
    <t>JoMa</t>
  </si>
  <si>
    <t>31.05. 2007  SoJy - ViVe  2-0  (7-1, 7-3)</t>
  </si>
  <si>
    <t>07.06. 2007  SoJy - SMJ  2-0  (4-0, 6-4)</t>
  </si>
  <si>
    <t>13.08. 2009  SoJy - KiPa  2-0  (5-3, 7-3)</t>
  </si>
  <si>
    <t>NS = Nurmeksen Sepot  (1915),  kasvattajaseura</t>
  </si>
  <si>
    <t>SoJy = Sotkamon Jymy  (1909)</t>
  </si>
  <si>
    <t>JoMa = Joensuun Maila  (1957)</t>
  </si>
  <si>
    <t>4.  ottelu</t>
  </si>
  <si>
    <t>80.  ottelu</t>
  </si>
  <si>
    <t xml:space="preserve">  16 v   8 kk 15 pv</t>
  </si>
  <si>
    <t xml:space="preserve">  16 v   8 kk 22 pv</t>
  </si>
  <si>
    <t xml:space="preserve">  18 v 10 kk 28 pv</t>
  </si>
  <si>
    <t xml:space="preserve">Lauri Kivinen </t>
  </si>
  <si>
    <t>22.07. 2012  Sotkamo</t>
  </si>
  <si>
    <t xml:space="preserve">  1-2  (5-1, 5-10, 0-3)</t>
  </si>
  <si>
    <t>Mikko Kuosmanen</t>
  </si>
  <si>
    <t>5214</t>
  </si>
  <si>
    <t>21 v  10 kk  6 pv</t>
  </si>
  <si>
    <t>B - POJAT</t>
  </si>
  <si>
    <t>Ilmo Litmanen</t>
  </si>
  <si>
    <t>28.06. 2008  Raahe</t>
  </si>
  <si>
    <t xml:space="preserve">  2-0  (6-3, 3-0)</t>
  </si>
  <si>
    <t>1v</t>
  </si>
  <si>
    <t>Jari Mäkelä</t>
  </si>
  <si>
    <t>1673</t>
  </si>
  <si>
    <t>A - POJAT</t>
  </si>
  <si>
    <t>26.06. 2009  Kuopio</t>
  </si>
  <si>
    <t xml:space="preserve">  1-0  (3-2, 3-3)</t>
  </si>
  <si>
    <t>Petri Pulliainen</t>
  </si>
  <si>
    <t>2136</t>
  </si>
  <si>
    <t>Jukka Salmela</t>
  </si>
  <si>
    <t>8/10</t>
  </si>
  <si>
    <t>12/15</t>
  </si>
  <si>
    <t>3/7</t>
  </si>
  <si>
    <t>6/9</t>
  </si>
  <si>
    <t>9/11</t>
  </si>
  <si>
    <t>4/6</t>
  </si>
  <si>
    <t>15/20</t>
  </si>
  <si>
    <t>8/11</t>
  </si>
  <si>
    <t>0-1-0</t>
  </si>
  <si>
    <t>Jatkosarja  1.</t>
  </si>
  <si>
    <t>3-2  NJ</t>
  </si>
  <si>
    <t>2-3  PattU</t>
  </si>
  <si>
    <t>4-0  KiPa</t>
  </si>
  <si>
    <t>3-0  PattU</t>
  </si>
  <si>
    <t>3-1  KPL</t>
  </si>
  <si>
    <t>2-1  Lippo</t>
  </si>
  <si>
    <t>0-3  SoJy</t>
  </si>
  <si>
    <t>2-1  Tahko</t>
  </si>
  <si>
    <t>2-0  Kiri</t>
  </si>
  <si>
    <t>3-1  KoU</t>
  </si>
  <si>
    <t>2-0  KPL</t>
  </si>
  <si>
    <t>4-2  KoU</t>
  </si>
  <si>
    <t>0-0  PattU</t>
  </si>
  <si>
    <t xml:space="preserve">      Mitalit</t>
  </si>
  <si>
    <t>8.</t>
  </si>
  <si>
    <t>3-1  Tahko</t>
  </si>
  <si>
    <t>1-3  SoJy</t>
  </si>
  <si>
    <t>2-1  KPL</t>
  </si>
  <si>
    <t>0-1-1</t>
  </si>
  <si>
    <t xml:space="preserve">       Runkosarja TOP-30</t>
  </si>
  <si>
    <t>14.</t>
  </si>
  <si>
    <t>25.</t>
  </si>
  <si>
    <t>23.</t>
  </si>
  <si>
    <t>18.</t>
  </si>
  <si>
    <t>Ylempi loppusarja TOP-10</t>
  </si>
  <si>
    <t>3-0  JymyJussit</t>
  </si>
  <si>
    <t>3-0  ViVe</t>
  </si>
  <si>
    <t>3-0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</si>
  <si>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</si>
  <si>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</si>
  <si>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</si>
  <si>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</si>
  <si>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</si>
  <si>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</si>
  <si>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</si>
  <si>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</si>
  <si>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3-1  SoJy</t>
  </si>
  <si>
    <t>40.</t>
  </si>
  <si>
    <t>32.</t>
  </si>
  <si>
    <t>35.</t>
  </si>
  <si>
    <t>1000p</t>
  </si>
  <si>
    <t>88.</t>
  </si>
  <si>
    <t xml:space="preserve"> RUNKOSARJA, KA / OTT</t>
  </si>
  <si>
    <t>IKÄ</t>
  </si>
  <si>
    <t>TEHO</t>
  </si>
  <si>
    <t xml:space="preserve"> PLAY OFF,  KA / OTT</t>
  </si>
  <si>
    <t xml:space="preserve"> 1945 - 2010</t>
  </si>
  <si>
    <t xml:space="preserve"> 1945 - 2011</t>
  </si>
  <si>
    <t xml:space="preserve"> 1945 - 2012</t>
  </si>
  <si>
    <t xml:space="preserve"> 1945 - 2013</t>
  </si>
  <si>
    <t>204.</t>
  </si>
  <si>
    <t>127.</t>
  </si>
  <si>
    <t xml:space="preserve"> 1945 - 2014</t>
  </si>
  <si>
    <t xml:space="preserve"> 1945 - 2015</t>
  </si>
  <si>
    <t>80.</t>
  </si>
  <si>
    <t xml:space="preserve"> 1945 - 2016</t>
  </si>
  <si>
    <t xml:space="preserve"> 100</t>
  </si>
  <si>
    <t xml:space="preserve"> 1945 - 2017</t>
  </si>
  <si>
    <t>41.</t>
  </si>
  <si>
    <t xml:space="preserve"> 1945 - 2018</t>
  </si>
  <si>
    <t>82.</t>
  </si>
  <si>
    <t xml:space="preserve"> 1945 - 2019</t>
  </si>
  <si>
    <t>74.</t>
  </si>
  <si>
    <t xml:space="preserve"> 1945 - 2009</t>
  </si>
  <si>
    <t xml:space="preserve"> 1945 - 2008</t>
  </si>
  <si>
    <t xml:space="preserve"> 1945 - 2007</t>
  </si>
  <si>
    <t>560.</t>
  </si>
  <si>
    <t>273.</t>
  </si>
  <si>
    <t>198.</t>
  </si>
  <si>
    <t>160.</t>
  </si>
  <si>
    <t>169.</t>
  </si>
  <si>
    <t>128.</t>
  </si>
  <si>
    <t>131.</t>
  </si>
  <si>
    <t>101.</t>
  </si>
  <si>
    <t>85.</t>
  </si>
  <si>
    <t>69.</t>
  </si>
  <si>
    <t>56.</t>
  </si>
  <si>
    <t>50.</t>
  </si>
  <si>
    <t>373.</t>
  </si>
  <si>
    <t>299.</t>
  </si>
  <si>
    <t>243.</t>
  </si>
  <si>
    <t>251.</t>
  </si>
  <si>
    <t>170.</t>
  </si>
  <si>
    <t>175.</t>
  </si>
  <si>
    <t>157.</t>
  </si>
  <si>
    <t>134.</t>
  </si>
  <si>
    <t>129.</t>
  </si>
  <si>
    <t>113.</t>
  </si>
  <si>
    <t>111.</t>
  </si>
  <si>
    <t>226.</t>
  </si>
  <si>
    <t>161.</t>
  </si>
  <si>
    <t>135.</t>
  </si>
  <si>
    <t>140.</t>
  </si>
  <si>
    <t>76.</t>
  </si>
  <si>
    <t>71.</t>
  </si>
  <si>
    <t>60.</t>
  </si>
  <si>
    <t>52.</t>
  </si>
  <si>
    <t>297.</t>
  </si>
  <si>
    <t>222.</t>
  </si>
  <si>
    <t>120.</t>
  </si>
  <si>
    <t>100.</t>
  </si>
  <si>
    <t>91.</t>
  </si>
  <si>
    <t>62.</t>
  </si>
  <si>
    <t>314.</t>
  </si>
  <si>
    <t>256.</t>
  </si>
  <si>
    <t>200.</t>
  </si>
  <si>
    <t>207.</t>
  </si>
  <si>
    <t>108.</t>
  </si>
  <si>
    <t>96.</t>
  </si>
  <si>
    <t>51.</t>
  </si>
  <si>
    <t>44.</t>
  </si>
  <si>
    <t xml:space="preserve"> Ottelutilasto</t>
  </si>
  <si>
    <t>28 v 11 kk   2 pv</t>
  </si>
  <si>
    <t xml:space="preserve"> SIJOITUS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</si>
  <si>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</si>
  <si>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</si>
  <si>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</si>
  <si>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</si>
  <si>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</si>
  <si>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</si>
  <si>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</si>
  <si>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</si>
  <si>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</si>
  <si>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</si>
  <si>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</si>
  <si>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</si>
  <si>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</si>
  <si>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Kärkilyöjätilasto</t>
  </si>
  <si>
    <t xml:space="preserve"> Tehotilasto</t>
  </si>
  <si>
    <t>101. ottelu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</si>
  <si>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</si>
  <si>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</si>
  <si>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</si>
  <si>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</si>
  <si>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299.   12.07. 2016  KiPa - JoMa  2-0</t>
  </si>
  <si>
    <t>25 v   9 kk 26 pv</t>
  </si>
  <si>
    <t>153.   09.06. 2017  JoMa - KiPa  2-0</t>
  </si>
  <si>
    <t>222. ottelu</t>
  </si>
  <si>
    <t>157.   09.08. 2018  PattU - JoMa  0-2</t>
  </si>
  <si>
    <t>260. ottelu</t>
  </si>
  <si>
    <t xml:space="preserve">  51.   18.08. 2019  Tahko - JoMa  0-2</t>
  </si>
  <si>
    <t xml:space="preserve">  60.   20.08. 2019  JoMa - Tahko  2-1</t>
  </si>
  <si>
    <t>915.</t>
  </si>
  <si>
    <t>813.</t>
  </si>
  <si>
    <t>707.</t>
  </si>
  <si>
    <t>518.</t>
  </si>
  <si>
    <t>450.</t>
  </si>
  <si>
    <t>348.</t>
  </si>
  <si>
    <t>351.</t>
  </si>
  <si>
    <t>296.</t>
  </si>
  <si>
    <t>269.</t>
  </si>
  <si>
    <t>228.</t>
  </si>
  <si>
    <t>176.</t>
  </si>
  <si>
    <t>154.</t>
  </si>
  <si>
    <t>130.</t>
  </si>
  <si>
    <t>1599.</t>
  </si>
  <si>
    <t>1613.</t>
  </si>
  <si>
    <t>1527.</t>
  </si>
  <si>
    <t>1135.</t>
  </si>
  <si>
    <t>1083.</t>
  </si>
  <si>
    <t>965.</t>
  </si>
  <si>
    <t>977.</t>
  </si>
  <si>
    <t>817.</t>
  </si>
  <si>
    <t>703.</t>
  </si>
  <si>
    <t>649.</t>
  </si>
  <si>
    <t>586.</t>
  </si>
  <si>
    <t>520.</t>
  </si>
  <si>
    <t>1016.</t>
  </si>
  <si>
    <t>805.</t>
  </si>
  <si>
    <t>685.</t>
  </si>
  <si>
    <t>469.</t>
  </si>
  <si>
    <t>414.</t>
  </si>
  <si>
    <t>283.</t>
  </si>
  <si>
    <t>286.</t>
  </si>
  <si>
    <t>247.</t>
  </si>
  <si>
    <t>211.</t>
  </si>
  <si>
    <t>168.</t>
  </si>
  <si>
    <t>124.</t>
  </si>
  <si>
    <t>117.</t>
  </si>
  <si>
    <t>104.</t>
  </si>
  <si>
    <t>1226.</t>
  </si>
  <si>
    <t>1065.</t>
  </si>
  <si>
    <t>956.</t>
  </si>
  <si>
    <t>639.</t>
  </si>
  <si>
    <t>484.</t>
  </si>
  <si>
    <t>495.</t>
  </si>
  <si>
    <t>435.</t>
  </si>
  <si>
    <t>386.</t>
  </si>
  <si>
    <t>331.</t>
  </si>
  <si>
    <t>260.</t>
  </si>
  <si>
    <t>245.</t>
  </si>
  <si>
    <t>1409.</t>
  </si>
  <si>
    <t>1105.</t>
  </si>
  <si>
    <t>899.</t>
  </si>
  <si>
    <t>696.</t>
  </si>
  <si>
    <t>599.</t>
  </si>
  <si>
    <t>492.</t>
  </si>
  <si>
    <t>491.</t>
  </si>
  <si>
    <t>402.</t>
  </si>
  <si>
    <t>335.</t>
  </si>
  <si>
    <t>216.</t>
  </si>
  <si>
    <t>187.</t>
  </si>
  <si>
    <t>SEUROITTAIN</t>
  </si>
  <si>
    <t>ka / ottelu</t>
  </si>
  <si>
    <t>Sotkamon Jymy</t>
  </si>
  <si>
    <t>LYÖDYT, KA/OTT</t>
  </si>
  <si>
    <t>RS</t>
  </si>
  <si>
    <t>YLS</t>
  </si>
  <si>
    <t>ERO</t>
  </si>
  <si>
    <t>TUODUT, KA/OTT</t>
  </si>
  <si>
    <t>Joensuun Maila</t>
  </si>
  <si>
    <t>YLEISÖENNÄTYS  KOTONA</t>
  </si>
  <si>
    <t>KATSOJIA YLI 5000</t>
  </si>
  <si>
    <t>YLEISÖENNÄTYS  VIERAISSA</t>
  </si>
  <si>
    <t>57.   06.07. 2010  KPL - SoJy  2-0</t>
  </si>
  <si>
    <t>OSUUS</t>
  </si>
  <si>
    <t>SIJA</t>
  </si>
  <si>
    <t>KATSOJIA</t>
  </si>
  <si>
    <t>KA / PELI</t>
  </si>
  <si>
    <t>265.   21.09. 2019  JoMa - SoJy  2-1,  fin 4/4</t>
  </si>
  <si>
    <t>26.   12.09. 2009  KPL - SoJy  0-1,  fin 3/4</t>
  </si>
  <si>
    <t xml:space="preserve">  26.   12.09. 2009  KPL - SoJy  0-1,  fin 3/4</t>
  </si>
  <si>
    <t>2-0  PattU</t>
  </si>
  <si>
    <t>12/12</t>
  </si>
  <si>
    <t>TOP-100     1945-2020</t>
  </si>
  <si>
    <t xml:space="preserve"> 1945 - 2020</t>
  </si>
  <si>
    <t>115.</t>
  </si>
  <si>
    <t>421.</t>
  </si>
  <si>
    <t xml:space="preserve"> 300</t>
  </si>
  <si>
    <t>145.   07.08. 2020  JoMa - KaMa  1-0</t>
  </si>
  <si>
    <t>29 v 10 kk 22 pv</t>
  </si>
  <si>
    <t>0-2  KPL</t>
  </si>
  <si>
    <t>1-2  ViVe</t>
  </si>
  <si>
    <t>4/11</t>
  </si>
  <si>
    <t>5/7</t>
  </si>
  <si>
    <t xml:space="preserve"> 1979 - 2020</t>
  </si>
  <si>
    <t>12.</t>
  </si>
  <si>
    <t>81.</t>
  </si>
  <si>
    <t>30.</t>
  </si>
  <si>
    <t>33.</t>
  </si>
  <si>
    <t>Joensuu - Imatra</t>
  </si>
  <si>
    <t>1 - 2k (0-1, 2-1, 0-0, 1-2)</t>
  </si>
  <si>
    <t>Joensuu</t>
  </si>
  <si>
    <t>2K</t>
  </si>
  <si>
    <t>0+1</t>
  </si>
  <si>
    <t>Joensuu - Siilinjärvi</t>
  </si>
  <si>
    <t>2 - 0 (5-1, 4-1)</t>
  </si>
  <si>
    <t>Joensuu - Kitee</t>
  </si>
  <si>
    <t>1 - 2s (6-2, 2-9, 1-3)</t>
  </si>
  <si>
    <t>0+0</t>
  </si>
  <si>
    <t>Kitee - Joensuu</t>
  </si>
  <si>
    <t>1 - 2s (4-1, 5-6, 0-1)</t>
  </si>
  <si>
    <t>II</t>
  </si>
  <si>
    <t>Kempele - Joensuu</t>
  </si>
  <si>
    <t>0 - 1 (2-5, 7-7)</t>
  </si>
  <si>
    <t>Raahe - Joensuu</t>
  </si>
  <si>
    <t>0 - 1 (5-5, 8-10)</t>
  </si>
  <si>
    <t>Joensuu - Kouvola</t>
  </si>
  <si>
    <t>2 - 0 (4-3, 7-4)</t>
  </si>
  <si>
    <t>Siilinjärvi - Joensuu</t>
  </si>
  <si>
    <t>0 - 2 (2-3, 3-4)</t>
  </si>
  <si>
    <t>Joensuu - Sotkamo</t>
  </si>
  <si>
    <t>1 - 0 (3-3, 5-1)</t>
  </si>
  <si>
    <t>Tampere - Joensuu</t>
  </si>
  <si>
    <t>0 - 2 (1-7, 0-2)</t>
  </si>
  <si>
    <t>Imatra - Joensuu</t>
  </si>
  <si>
    <t>0 - 2 (3-5, 0-2)</t>
  </si>
  <si>
    <t>Joensuu - Kankaanpää</t>
  </si>
  <si>
    <t>1 - 0 (3-3, 4-2)</t>
  </si>
  <si>
    <t>Kouvola - Joensuu</t>
  </si>
  <si>
    <t>0 - 2 (7-9, 3-6)</t>
  </si>
  <si>
    <t>2 - 1k (4-2, 0-1, 1-1, 4-3)</t>
  </si>
  <si>
    <t>Joensuu - Tampere</t>
  </si>
  <si>
    <t>2 - 0 (6-2, 6-4)</t>
  </si>
  <si>
    <t>0+3</t>
  </si>
  <si>
    <t>Hyvinkää - Joensuu</t>
  </si>
  <si>
    <t>1 - 2s (2-4, 4-3, 0-5)</t>
  </si>
  <si>
    <t>0+6</t>
  </si>
  <si>
    <t>Joensuu - Raahe</t>
  </si>
  <si>
    <t>2 - 0 (3-0, 3-1)</t>
  </si>
  <si>
    <t>Joensuu - Kempele</t>
  </si>
  <si>
    <t>2 - 0 (9-6, 5-0)</t>
  </si>
  <si>
    <t>1 - 2s (2-3, 3-2, 1-2)</t>
  </si>
  <si>
    <t>Kankaanpää - Joensuu</t>
  </si>
  <si>
    <t>0 - 2 (1-8, 1-2)</t>
  </si>
  <si>
    <t>0+2</t>
  </si>
  <si>
    <t>1 - 0 (5-5, 5-2)</t>
  </si>
  <si>
    <t>0 - 2 (0-1, 0-3)</t>
  </si>
  <si>
    <t>1 - 0 (4-1, 1-1)</t>
  </si>
  <si>
    <t>0 - 2 (1-2, 1-3)</t>
  </si>
  <si>
    <t>1 - 2k (2-0, 3-4, 0-0, 0-1)</t>
  </si>
  <si>
    <t>2 - 0 (3-1, 3-0)</t>
  </si>
  <si>
    <t>Joensuu - Vimpeli</t>
  </si>
  <si>
    <t>1 - 0 (2-2, 4-1)</t>
  </si>
  <si>
    <t>I</t>
  </si>
  <si>
    <t>1+2</t>
  </si>
  <si>
    <t>Vimpeli - Joensuu</t>
  </si>
  <si>
    <t>2 - 0 (8-0, 4-2)</t>
  </si>
  <si>
    <t>1 - 2k (3-5, 3-1, 0-0, 5-6)</t>
  </si>
  <si>
    <t>725 577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</si>
</sst>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8" fillId="3" borderId="0" xfId="0" applyNumberFormat="1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4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11" fillId="9" borderId="16" xfId="0" applyFont="1" applyFill="1" applyBorder="1" applyAlignment="1">
      <alignment horizontal="left" vertical="center"/>
    </xf>
    <xf numFmtId="0" fontId="12" fillId="9" borderId="16" xfId="3" applyFill="1" applyBorder="1" applyAlignment="1">
      <alignment horizontal="left" vertical="center"/>
    </xf>
    <xf numFmtId="0" fontId="11" fillId="9" borderId="16" xfId="0" applyFont="1" applyFill="1" applyBorder="1" applyAlignment="1">
      <alignment horizontal="right" vertical="center"/>
    </xf>
    <xf numFmtId="0" fontId="11" fillId="10" borderId="16" xfId="0" applyFont="1" applyFill="1" applyBorder="1" applyAlignment="1">
      <alignment horizontal="left" vertical="center"/>
    </xf>
    <xf numFmtId="0" fontId="12" fillId="10" borderId="16" xfId="3" applyFill="1" applyBorder="1" applyAlignment="1">
      <alignment horizontal="left" vertical="center"/>
    </xf>
    <xf numFmtId="0" fontId="11" fillId="10" borderId="16" xfId="0" applyFont="1" applyFill="1" applyBorder="1" applyAlignment="1">
      <alignment horizontal="right" vertical="center"/>
    </xf>
    <xf numFmtId="14" fontId="11" fillId="9" borderId="17" xfId="0" applyNumberFormat="1" applyFont="1" applyFill="1" applyBorder="1" applyAlignment="1">
      <alignment horizontal="left" vertical="center"/>
    </xf>
    <xf numFmtId="0" fontId="11" fillId="9" borderId="18" xfId="0" applyFont="1" applyFill="1" applyBorder="1" applyAlignment="1">
      <alignment horizontal="left" vertical="center"/>
    </xf>
    <xf numFmtId="0" fontId="12" fillId="9" borderId="18" xfId="3" applyFill="1" applyBorder="1" applyAlignment="1">
      <alignment horizontal="left" vertical="center"/>
    </xf>
    <xf numFmtId="0" fontId="11" fillId="9" borderId="18" xfId="0" applyFont="1" applyFill="1" applyBorder="1" applyAlignment="1">
      <alignment horizontal="right" vertical="center"/>
    </xf>
    <xf numFmtId="0" fontId="11" fillId="9" borderId="19" xfId="0" applyFont="1" applyFill="1" applyBorder="1" applyAlignment="1">
      <alignment horizontal="right" vertical="center"/>
    </xf>
    <xf numFmtId="14" fontId="11" fillId="10" borderId="20" xfId="0" applyNumberFormat="1" applyFont="1" applyFill="1" applyBorder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14" fontId="11" fillId="9" borderId="20" xfId="0" applyNumberFormat="1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right" vertical="center"/>
    </xf>
    <xf numFmtId="14" fontId="11" fillId="10" borderId="22" xfId="0" applyNumberFormat="1" applyFont="1" applyFill="1" applyBorder="1" applyAlignment="1">
      <alignment horizontal="left" vertical="center"/>
    </xf>
    <xf numFmtId="0" fontId="11" fillId="10" borderId="23" xfId="0" applyFont="1" applyFill="1" applyBorder="1" applyAlignment="1">
      <alignment horizontal="left" vertical="center"/>
    </xf>
    <xf numFmtId="0" fontId="12" fillId="10" borderId="23" xfId="3" applyFill="1" applyBorder="1" applyAlignment="1">
      <alignment horizontal="left" vertical="center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  <xf numFmtId="14" fontId="11" fillId="9" borderId="22" xfId="0" applyNumberFormat="1" applyFont="1" applyFill="1" applyBorder="1" applyAlignment="1">
      <alignment horizontal="left" vertical="center"/>
    </xf>
    <xf numFmtId="0" fontId="11" fillId="9" borderId="23" xfId="0" applyFont="1" applyFill="1" applyBorder="1" applyAlignment="1">
      <alignment horizontal="left" vertical="center"/>
    </xf>
    <xf numFmtId="0" fontId="12" fillId="9" borderId="23" xfId="3" applyFill="1" applyBorder="1" applyAlignment="1">
      <alignment horizontal="left" vertical="center"/>
    </xf>
    <xf numFmtId="0" fontId="11" fillId="9" borderId="23" xfId="0" applyFont="1" applyFill="1" applyBorder="1" applyAlignment="1">
      <alignment horizontal="right" vertical="center"/>
    </xf>
    <xf numFmtId="0" fontId="11" fillId="9" borderId="24" xfId="0" applyFont="1" applyFill="1" applyBorder="1" applyAlignment="1">
      <alignment horizontal="right" vertical="center"/>
    </xf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36" TargetMode="External"/><Relationship Id="rId13" Type="http://schemas.openxmlformats.org/officeDocument/2006/relationships/hyperlink" Target="http://www.pesiksenmaailma.fi/index.php/component/tilastot/?view=ottelu&amp;otteluid=35621" TargetMode="External"/><Relationship Id="rId18" Type="http://schemas.openxmlformats.org/officeDocument/2006/relationships/hyperlink" Target="http://www.pesiksenmaailma.fi/index.php/component/tilastot/?view=ottelu&amp;otteluid=35701" TargetMode="External"/><Relationship Id="rId26" Type="http://schemas.openxmlformats.org/officeDocument/2006/relationships/hyperlink" Target="http://www.pesiksenmaailma.fi/index.php/component/tilastot/?view=ottelu&amp;otteluid=36512" TargetMode="External"/><Relationship Id="rId3" Type="http://schemas.openxmlformats.org/officeDocument/2006/relationships/hyperlink" Target="http://www.pesiksenmaailma.fi/index.php/component/tilastot/?view=ottelu&amp;otteluid=35456" TargetMode="External"/><Relationship Id="rId21" Type="http://schemas.openxmlformats.org/officeDocument/2006/relationships/hyperlink" Target="http://www.pesiksenmaailma.fi/index.php/component/tilastot/?view=ottelu&amp;otteluid=35726" TargetMode="External"/><Relationship Id="rId7" Type="http://schemas.openxmlformats.org/officeDocument/2006/relationships/hyperlink" Target="http://www.pesiksenmaailma.fi/index.php/component/tilastot/?view=ottelu&amp;otteluid=35526" TargetMode="External"/><Relationship Id="rId12" Type="http://schemas.openxmlformats.org/officeDocument/2006/relationships/hyperlink" Target="http://www.pesiksenmaailma.fi/index.php/component/tilastot/?view=ottelu&amp;otteluid=35606" TargetMode="External"/><Relationship Id="rId17" Type="http://schemas.openxmlformats.org/officeDocument/2006/relationships/hyperlink" Target="http://www.pesiksenmaailma.fi/index.php/component/tilastot/?view=ottelu&amp;otteluid=35690" TargetMode="External"/><Relationship Id="rId25" Type="http://schemas.openxmlformats.org/officeDocument/2006/relationships/hyperlink" Target="http://www.pesiksenmaailma.fi/index.php/component/tilastot/?view=ottelu&amp;otteluid=36508" TargetMode="External"/><Relationship Id="rId2" Type="http://schemas.openxmlformats.org/officeDocument/2006/relationships/hyperlink" Target="http://www.pesiksenmaailma.fi/index.php/component/tilastot/?view=ottelu&amp;otteluid=35442" TargetMode="External"/><Relationship Id="rId16" Type="http://schemas.openxmlformats.org/officeDocument/2006/relationships/hyperlink" Target="http://www.pesiksenmaailma.fi/index.php/component/tilastot/?view=ottelu&amp;otteluid=35674" TargetMode="External"/><Relationship Id="rId20" Type="http://schemas.openxmlformats.org/officeDocument/2006/relationships/hyperlink" Target="http://www.pesiksenmaailma.fi/index.php/component/tilastot/?view=ottelu&amp;otteluid=35721" TargetMode="External"/><Relationship Id="rId29" Type="http://schemas.openxmlformats.org/officeDocument/2006/relationships/hyperlink" Target="http://www.pesiksenmaailma.fi/index.php/component/tilastot/?view=ottelu&amp;otteluid=36531" TargetMode="External"/><Relationship Id="rId1" Type="http://schemas.openxmlformats.org/officeDocument/2006/relationships/hyperlink" Target="http://www.pesiksenmaailma.fi/index.php/component/tilastot/?view=ottelu&amp;otteluid=35414" TargetMode="External"/><Relationship Id="rId6" Type="http://schemas.openxmlformats.org/officeDocument/2006/relationships/hyperlink" Target="http://www.pesiksenmaailma.fi/index.php/component/tilastot/?view=ottelu&amp;otteluid=35504" TargetMode="External"/><Relationship Id="rId11" Type="http://schemas.openxmlformats.org/officeDocument/2006/relationships/hyperlink" Target="http://www.pesiksenmaailma.fi/index.php/component/tilastot/?view=ottelu&amp;otteluid=35590" TargetMode="External"/><Relationship Id="rId24" Type="http://schemas.openxmlformats.org/officeDocument/2006/relationships/hyperlink" Target="http://www.pesiksenmaailma.fi/index.php/component/tilastot/?view=ottelu&amp;otteluid=36495" TargetMode="External"/><Relationship Id="rId5" Type="http://schemas.openxmlformats.org/officeDocument/2006/relationships/hyperlink" Target="http://www.pesiksenmaailma.fi/index.php/component/tilastot/?view=ottelu&amp;otteluid=35496" TargetMode="External"/><Relationship Id="rId15" Type="http://schemas.openxmlformats.org/officeDocument/2006/relationships/hyperlink" Target="http://www.pesiksenmaailma.fi/index.php/component/tilastot/?view=ottelu&amp;otteluid=35656" TargetMode="External"/><Relationship Id="rId23" Type="http://schemas.openxmlformats.org/officeDocument/2006/relationships/hyperlink" Target="http://www.pesiksenmaailma.fi/index.php/component/tilastot/?view=ottelu&amp;otteluid=36492" TargetMode="External"/><Relationship Id="rId28" Type="http://schemas.openxmlformats.org/officeDocument/2006/relationships/hyperlink" Target="http://www.pesiksenmaailma.fi/index.php/component/tilastot/?view=ottelu&amp;otteluid=36528" TargetMode="External"/><Relationship Id="rId10" Type="http://schemas.openxmlformats.org/officeDocument/2006/relationships/hyperlink" Target="http://www.pesiksenmaailma.fi/index.php/component/tilastot/?view=ottelu&amp;otteluid=35583" TargetMode="External"/><Relationship Id="rId19" Type="http://schemas.openxmlformats.org/officeDocument/2006/relationships/hyperlink" Target="http://www.pesiksenmaailma.fi/index.php/component/tilastot/?view=ottelu&amp;otteluid=35717" TargetMode="External"/><Relationship Id="rId4" Type="http://schemas.openxmlformats.org/officeDocument/2006/relationships/hyperlink" Target="http://www.pesiksenmaailma.fi/index.php/component/tilastot/?view=ottelu&amp;otteluid=35473" TargetMode="External"/><Relationship Id="rId9" Type="http://schemas.openxmlformats.org/officeDocument/2006/relationships/hyperlink" Target="http://www.pesiksenmaailma.fi/index.php/component/tilastot/?view=ottelu&amp;otteluid=35565" TargetMode="External"/><Relationship Id="rId14" Type="http://schemas.openxmlformats.org/officeDocument/2006/relationships/hyperlink" Target="http://www.pesiksenmaailma.fi/index.php/component/tilastot/?view=ottelu&amp;otteluid=35632" TargetMode="External"/><Relationship Id="rId22" Type="http://schemas.openxmlformats.org/officeDocument/2006/relationships/hyperlink" Target="http://www.pesiksenmaailma.fi/index.php/component/tilastot/?view=ottelu&amp;otteluid=35737" TargetMode="External"/><Relationship Id="rId27" Type="http://schemas.openxmlformats.org/officeDocument/2006/relationships/hyperlink" Target="http://www.pesiksenmaailma.fi/index.php/component/tilastot/?view=ottelu&amp;otteluid=36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94</v>
      </c>
      <c r="C1" s="6"/>
      <c r="D1" s="99"/>
      <c r="E1" s="109" t="s">
        <v>95</v>
      </c>
      <c r="F1" s="7"/>
      <c r="G1" s="7"/>
      <c r="H1" s="7"/>
      <c r="I1" s="6"/>
      <c r="J1" s="6"/>
      <c r="K1" s="6"/>
      <c r="L1" s="7"/>
      <c r="M1" s="6"/>
      <c r="N1" s="86"/>
      <c r="O1" s="7"/>
      <c r="P1" s="86"/>
      <c r="Q1" s="86"/>
      <c r="R1" s="86"/>
      <c r="S1" s="86"/>
      <c r="T1" s="8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159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164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50" t="s">
        <v>153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61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2005</v>
      </c>
      <c r="C4" s="94" t="s">
        <v>76</v>
      </c>
      <c r="D4" s="95" t="s">
        <v>96</v>
      </c>
      <c r="E4" s="94"/>
      <c r="F4" s="112" t="s">
        <v>65</v>
      </c>
      <c r="G4" s="94"/>
      <c r="H4" s="94"/>
      <c r="I4" s="94"/>
      <c r="J4" s="94"/>
      <c r="K4" s="94"/>
      <c r="L4" s="94"/>
      <c r="M4" s="94"/>
      <c r="N4" s="96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101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2006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8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1"/>
      <c r="AO5" s="27"/>
      <c r="AP5" s="29"/>
      <c r="AQ5" s="25"/>
      <c r="AR5" s="39"/>
    </row>
    <row r="6" spans="1:44" s="4" customFormat="1" ht="15" customHeight="1" x14ac:dyDescent="0.25">
      <c r="A6" s="2"/>
      <c r="B6" s="94">
        <v>2007</v>
      </c>
      <c r="C6" s="94" t="s">
        <v>78</v>
      </c>
      <c r="D6" s="95" t="s">
        <v>97</v>
      </c>
      <c r="E6" s="94"/>
      <c r="F6" s="112" t="s">
        <v>65</v>
      </c>
      <c r="G6" s="94"/>
      <c r="H6" s="94"/>
      <c r="I6" s="94"/>
      <c r="J6" s="94"/>
      <c r="K6" s="94"/>
      <c r="L6" s="94"/>
      <c r="M6" s="94"/>
      <c r="N6" s="9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101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2007</v>
      </c>
      <c r="C7" s="25" t="s">
        <v>60</v>
      </c>
      <c r="D7" s="26" t="s">
        <v>98</v>
      </c>
      <c r="E7" s="25">
        <v>16</v>
      </c>
      <c r="F7" s="25">
        <v>0</v>
      </c>
      <c r="G7" s="25">
        <v>1</v>
      </c>
      <c r="H7" s="25">
        <v>16</v>
      </c>
      <c r="I7" s="25">
        <v>24</v>
      </c>
      <c r="J7" s="25">
        <v>20</v>
      </c>
      <c r="K7" s="25">
        <v>3</v>
      </c>
      <c r="L7" s="25">
        <v>0</v>
      </c>
      <c r="M7" s="25">
        <v>1</v>
      </c>
      <c r="N7" s="28">
        <v>0.53300000000000003</v>
      </c>
      <c r="O7" s="24">
        <f t="shared" ref="O7:O12" si="0">PRODUCT(I7/N7)</f>
        <v>45.028142589118197</v>
      </c>
      <c r="P7" s="18"/>
      <c r="Q7" s="18"/>
      <c r="R7" s="18"/>
      <c r="S7" s="18"/>
      <c r="T7" s="24"/>
      <c r="U7" s="25">
        <v>1</v>
      </c>
      <c r="V7" s="25">
        <v>0</v>
      </c>
      <c r="W7" s="25">
        <v>0</v>
      </c>
      <c r="X7" s="25">
        <v>0</v>
      </c>
      <c r="Y7" s="25">
        <v>0</v>
      </c>
      <c r="Z7" s="28">
        <v>0</v>
      </c>
      <c r="AA7" s="24">
        <v>6</v>
      </c>
      <c r="AB7" s="18"/>
      <c r="AC7" s="18"/>
      <c r="AD7" s="18"/>
      <c r="AE7" s="18"/>
      <c r="AF7" s="24"/>
      <c r="AG7" s="84" t="s">
        <v>139</v>
      </c>
      <c r="AH7" s="84"/>
      <c r="AI7" s="84"/>
      <c r="AJ7" s="84"/>
      <c r="AK7" s="24"/>
      <c r="AL7" s="25"/>
      <c r="AM7" s="84"/>
      <c r="AN7" s="101"/>
      <c r="AO7" s="27"/>
      <c r="AP7" s="29">
        <v>1</v>
      </c>
      <c r="AQ7" s="25"/>
      <c r="AR7" s="39"/>
    </row>
    <row r="8" spans="1:44" s="4" customFormat="1" ht="15" customHeight="1" x14ac:dyDescent="0.25">
      <c r="A8" s="2"/>
      <c r="B8" s="25">
        <v>2008</v>
      </c>
      <c r="C8" s="25" t="s">
        <v>60</v>
      </c>
      <c r="D8" s="26" t="s">
        <v>98</v>
      </c>
      <c r="E8" s="25">
        <v>19</v>
      </c>
      <c r="F8" s="25">
        <v>0</v>
      </c>
      <c r="G8" s="25">
        <v>0</v>
      </c>
      <c r="H8" s="25">
        <v>13</v>
      </c>
      <c r="I8" s="25">
        <v>28</v>
      </c>
      <c r="J8" s="25">
        <v>26</v>
      </c>
      <c r="K8" s="25">
        <v>1</v>
      </c>
      <c r="L8" s="25">
        <v>1</v>
      </c>
      <c r="M8" s="25">
        <v>0</v>
      </c>
      <c r="N8" s="28">
        <v>0.49099999999999999</v>
      </c>
      <c r="O8" s="24">
        <f t="shared" si="0"/>
        <v>57.026476578411405</v>
      </c>
      <c r="P8" s="18"/>
      <c r="Q8" s="18"/>
      <c r="R8" s="18"/>
      <c r="S8" s="18"/>
      <c r="T8" s="24"/>
      <c r="U8" s="25">
        <v>17</v>
      </c>
      <c r="V8" s="25">
        <v>0</v>
      </c>
      <c r="W8" s="25">
        <v>2</v>
      </c>
      <c r="X8" s="25">
        <v>8</v>
      </c>
      <c r="Y8" s="25">
        <v>35</v>
      </c>
      <c r="Z8" s="28">
        <v>0.48</v>
      </c>
      <c r="AA8" s="24">
        <v>73</v>
      </c>
      <c r="AB8" s="18"/>
      <c r="AC8" s="18"/>
      <c r="AD8" s="18"/>
      <c r="AE8" s="18"/>
      <c r="AF8" s="24"/>
      <c r="AG8" s="84" t="s">
        <v>139</v>
      </c>
      <c r="AH8" s="84" t="s">
        <v>140</v>
      </c>
      <c r="AI8" s="84"/>
      <c r="AJ8" s="84" t="s">
        <v>141</v>
      </c>
      <c r="AK8" s="24"/>
      <c r="AL8" s="25"/>
      <c r="AM8" s="84"/>
      <c r="AN8" s="101"/>
      <c r="AO8" s="27"/>
      <c r="AP8" s="29">
        <v>1</v>
      </c>
      <c r="AQ8" s="25"/>
      <c r="AR8" s="39"/>
    </row>
    <row r="9" spans="1:44" s="4" customFormat="1" ht="15" customHeight="1" x14ac:dyDescent="0.25">
      <c r="A9" s="2"/>
      <c r="B9" s="25">
        <v>2009</v>
      </c>
      <c r="C9" s="25" t="s">
        <v>78</v>
      </c>
      <c r="D9" s="26" t="s">
        <v>98</v>
      </c>
      <c r="E9" s="25">
        <v>24</v>
      </c>
      <c r="F9" s="25">
        <v>0</v>
      </c>
      <c r="G9" s="27">
        <v>1</v>
      </c>
      <c r="H9" s="25">
        <v>11</v>
      </c>
      <c r="I9" s="25">
        <v>40</v>
      </c>
      <c r="J9" s="25">
        <v>33</v>
      </c>
      <c r="K9" s="25">
        <v>4</v>
      </c>
      <c r="L9" s="25">
        <v>2</v>
      </c>
      <c r="M9" s="29">
        <v>1</v>
      </c>
      <c r="N9" s="28">
        <v>0.41699999999999998</v>
      </c>
      <c r="O9" s="24">
        <f t="shared" si="0"/>
        <v>95.923261390887291</v>
      </c>
      <c r="P9" s="18"/>
      <c r="Q9" s="18"/>
      <c r="R9" s="18"/>
      <c r="S9" s="18"/>
      <c r="T9" s="24"/>
      <c r="U9" s="25">
        <v>11</v>
      </c>
      <c r="V9" s="25">
        <v>2</v>
      </c>
      <c r="W9" s="27">
        <v>0</v>
      </c>
      <c r="X9" s="25">
        <v>8</v>
      </c>
      <c r="Y9" s="25">
        <v>23</v>
      </c>
      <c r="Z9" s="28">
        <v>0.57499999999999996</v>
      </c>
      <c r="AA9" s="24">
        <v>40</v>
      </c>
      <c r="AB9" s="18"/>
      <c r="AC9" s="18"/>
      <c r="AD9" s="18"/>
      <c r="AE9" s="18"/>
      <c r="AF9" s="24"/>
      <c r="AG9" s="84" t="s">
        <v>142</v>
      </c>
      <c r="AH9" s="84" t="s">
        <v>143</v>
      </c>
      <c r="AI9" s="84"/>
      <c r="AJ9" s="84" t="s">
        <v>144</v>
      </c>
      <c r="AK9" s="24"/>
      <c r="AL9" s="25"/>
      <c r="AM9" s="84"/>
      <c r="AN9" s="27">
        <v>1</v>
      </c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2010</v>
      </c>
      <c r="C10" s="25" t="s">
        <v>70</v>
      </c>
      <c r="D10" s="26" t="s">
        <v>98</v>
      </c>
      <c r="E10" s="25">
        <v>26</v>
      </c>
      <c r="F10" s="122">
        <v>3</v>
      </c>
      <c r="G10" s="129">
        <v>5</v>
      </c>
      <c r="H10" s="122">
        <v>32</v>
      </c>
      <c r="I10" s="122">
        <v>112</v>
      </c>
      <c r="J10" s="25">
        <v>79</v>
      </c>
      <c r="K10" s="25">
        <v>12</v>
      </c>
      <c r="L10" s="25">
        <v>13</v>
      </c>
      <c r="M10" s="29">
        <v>8</v>
      </c>
      <c r="N10" s="28">
        <v>0.58599999999999997</v>
      </c>
      <c r="O10" s="24">
        <f t="shared" si="0"/>
        <v>191.12627986348124</v>
      </c>
      <c r="P10" s="18"/>
      <c r="Q10" s="18" t="s">
        <v>160</v>
      </c>
      <c r="R10" s="18"/>
      <c r="S10" s="18"/>
      <c r="T10" s="24"/>
      <c r="U10" s="25">
        <v>10</v>
      </c>
      <c r="V10" s="25">
        <v>0</v>
      </c>
      <c r="W10" s="27">
        <v>3</v>
      </c>
      <c r="X10" s="25">
        <v>4</v>
      </c>
      <c r="Y10" s="25">
        <v>28</v>
      </c>
      <c r="Z10" s="28">
        <v>0.54900000000000004</v>
      </c>
      <c r="AA10" s="24">
        <v>51</v>
      </c>
      <c r="AB10" s="18"/>
      <c r="AC10" s="18"/>
      <c r="AD10" s="18"/>
      <c r="AE10" s="18"/>
      <c r="AF10" s="24"/>
      <c r="AG10" s="84" t="s">
        <v>143</v>
      </c>
      <c r="AH10" s="84" t="s">
        <v>93</v>
      </c>
      <c r="AI10" s="84" t="s">
        <v>145</v>
      </c>
      <c r="AJ10" s="84"/>
      <c r="AK10" s="24"/>
      <c r="AL10" s="25"/>
      <c r="AM10" s="84"/>
      <c r="AN10" s="101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2011</v>
      </c>
      <c r="C11" s="25" t="s">
        <v>77</v>
      </c>
      <c r="D11" s="26" t="s">
        <v>99</v>
      </c>
      <c r="E11" s="25">
        <v>22</v>
      </c>
      <c r="F11" s="25">
        <v>0</v>
      </c>
      <c r="G11" s="27">
        <v>2</v>
      </c>
      <c r="H11" s="25">
        <v>12</v>
      </c>
      <c r="I11" s="25">
        <v>74</v>
      </c>
      <c r="J11" s="25">
        <v>18</v>
      </c>
      <c r="K11" s="25">
        <v>46</v>
      </c>
      <c r="L11" s="25">
        <v>8</v>
      </c>
      <c r="M11" s="29">
        <v>2</v>
      </c>
      <c r="N11" s="28">
        <v>0.54400000000000004</v>
      </c>
      <c r="O11" s="24">
        <f t="shared" si="0"/>
        <v>136.02941176470588</v>
      </c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>
        <v>0</v>
      </c>
      <c r="AB11" s="18"/>
      <c r="AC11" s="18"/>
      <c r="AD11" s="18"/>
      <c r="AE11" s="18"/>
      <c r="AF11" s="24"/>
      <c r="AG11" s="84"/>
      <c r="AH11" s="84"/>
      <c r="AI11" s="84"/>
      <c r="AJ11" s="84"/>
      <c r="AK11" s="24"/>
      <c r="AL11" s="25"/>
      <c r="AM11" s="84"/>
      <c r="AN11" s="101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2012</v>
      </c>
      <c r="C12" s="25" t="s">
        <v>66</v>
      </c>
      <c r="D12" s="26" t="s">
        <v>99</v>
      </c>
      <c r="E12" s="25">
        <v>26</v>
      </c>
      <c r="F12" s="122">
        <v>4</v>
      </c>
      <c r="G12" s="129">
        <v>2</v>
      </c>
      <c r="H12" s="122">
        <v>38</v>
      </c>
      <c r="I12" s="122">
        <v>142</v>
      </c>
      <c r="J12" s="25">
        <v>60</v>
      </c>
      <c r="K12" s="25">
        <v>65</v>
      </c>
      <c r="L12" s="25">
        <v>11</v>
      </c>
      <c r="M12" s="29">
        <v>6</v>
      </c>
      <c r="N12" s="28">
        <v>0.65700000000000003</v>
      </c>
      <c r="O12" s="24">
        <f t="shared" si="0"/>
        <v>216.13394216133941</v>
      </c>
      <c r="P12" s="18"/>
      <c r="Q12" s="18" t="s">
        <v>75</v>
      </c>
      <c r="R12" s="18" t="s">
        <v>161</v>
      </c>
      <c r="S12" s="18" t="s">
        <v>67</v>
      </c>
      <c r="T12" s="24"/>
      <c r="U12" s="25">
        <v>12</v>
      </c>
      <c r="V12" s="25">
        <v>4</v>
      </c>
      <c r="W12" s="27">
        <v>3</v>
      </c>
      <c r="X12" s="25">
        <v>17</v>
      </c>
      <c r="Y12" s="25">
        <v>74</v>
      </c>
      <c r="Z12" s="28">
        <v>0.65500000000000003</v>
      </c>
      <c r="AA12" s="24">
        <v>113</v>
      </c>
      <c r="AB12" s="18"/>
      <c r="AC12" s="25" t="s">
        <v>60</v>
      </c>
      <c r="AD12" s="18" t="s">
        <v>76</v>
      </c>
      <c r="AE12" s="25" t="s">
        <v>60</v>
      </c>
      <c r="AF12" s="24"/>
      <c r="AG12" s="84" t="s">
        <v>151</v>
      </c>
      <c r="AH12" s="84" t="s">
        <v>146</v>
      </c>
      <c r="AI12" s="84" t="s">
        <v>152</v>
      </c>
      <c r="AJ12" s="84"/>
      <c r="AK12" s="24"/>
      <c r="AL12" s="25">
        <v>1</v>
      </c>
      <c r="AM12" s="84"/>
      <c r="AN12" s="101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2013</v>
      </c>
      <c r="C13" s="25" t="s">
        <v>70</v>
      </c>
      <c r="D13" s="26" t="s">
        <v>99</v>
      </c>
      <c r="E13" s="25">
        <v>2</v>
      </c>
      <c r="F13" s="25">
        <v>0</v>
      </c>
      <c r="G13" s="27">
        <v>0</v>
      </c>
      <c r="H13" s="25">
        <v>1</v>
      </c>
      <c r="I13" s="25">
        <v>4</v>
      </c>
      <c r="J13" s="25">
        <v>2</v>
      </c>
      <c r="K13" s="25">
        <v>2</v>
      </c>
      <c r="L13" s="25">
        <v>0</v>
      </c>
      <c r="M13" s="29">
        <v>0</v>
      </c>
      <c r="N13" s="28">
        <v>0.57099999999999995</v>
      </c>
      <c r="O13" s="24">
        <f>PRODUCT(I13/N13)</f>
        <v>7.0052539404553418</v>
      </c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>
        <v>0</v>
      </c>
      <c r="AB13" s="18"/>
      <c r="AC13" s="18"/>
      <c r="AD13" s="18"/>
      <c r="AE13" s="18"/>
      <c r="AF13" s="24"/>
      <c r="AG13" s="84"/>
      <c r="AH13" s="84"/>
      <c r="AI13" s="84"/>
      <c r="AJ13" s="84"/>
      <c r="AK13" s="24"/>
      <c r="AL13" s="25"/>
      <c r="AM13" s="84"/>
      <c r="AN13" s="101"/>
      <c r="AO13" s="27"/>
      <c r="AP13" s="29"/>
      <c r="AQ13" s="25">
        <v>1</v>
      </c>
      <c r="AR13" s="39"/>
    </row>
    <row r="14" spans="1:44" s="4" customFormat="1" ht="15" customHeight="1" x14ac:dyDescent="0.25">
      <c r="A14" s="2"/>
      <c r="B14" s="25">
        <v>2014</v>
      </c>
      <c r="C14" s="25" t="s">
        <v>70</v>
      </c>
      <c r="D14" s="26" t="s">
        <v>99</v>
      </c>
      <c r="E14" s="25">
        <v>26</v>
      </c>
      <c r="F14" s="122">
        <v>2</v>
      </c>
      <c r="G14" s="122">
        <v>8</v>
      </c>
      <c r="H14" s="122">
        <v>18</v>
      </c>
      <c r="I14" s="122">
        <v>114</v>
      </c>
      <c r="J14" s="25">
        <v>8</v>
      </c>
      <c r="K14" s="25">
        <v>33</v>
      </c>
      <c r="L14" s="25">
        <v>63</v>
      </c>
      <c r="M14" s="29">
        <v>10</v>
      </c>
      <c r="N14" s="28">
        <v>0.67900000000000005</v>
      </c>
      <c r="O14" s="24">
        <f>PRODUCT(I14/N14)</f>
        <v>167.8939617083947</v>
      </c>
      <c r="P14" s="18"/>
      <c r="Q14" s="18"/>
      <c r="R14" s="18"/>
      <c r="S14" s="18"/>
      <c r="T14" s="24"/>
      <c r="U14" s="25">
        <v>10</v>
      </c>
      <c r="V14" s="25">
        <v>0</v>
      </c>
      <c r="W14" s="25">
        <v>3</v>
      </c>
      <c r="X14" s="25">
        <v>3</v>
      </c>
      <c r="Y14" s="25">
        <v>39</v>
      </c>
      <c r="Z14" s="28">
        <v>0.59099999999999997</v>
      </c>
      <c r="AA14" s="24">
        <v>66</v>
      </c>
      <c r="AB14" s="18"/>
      <c r="AC14" s="18"/>
      <c r="AD14" s="18"/>
      <c r="AE14" s="18"/>
      <c r="AF14" s="24"/>
      <c r="AG14" s="84" t="s">
        <v>143</v>
      </c>
      <c r="AH14" s="84" t="s">
        <v>93</v>
      </c>
      <c r="AI14" s="84" t="s">
        <v>147</v>
      </c>
      <c r="AJ14" s="84"/>
      <c r="AK14" s="24"/>
      <c r="AL14" s="25"/>
      <c r="AM14" s="84"/>
      <c r="AN14" s="27">
        <v>1</v>
      </c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2015</v>
      </c>
      <c r="C15" s="25" t="s">
        <v>70</v>
      </c>
      <c r="D15" s="26" t="s">
        <v>99</v>
      </c>
      <c r="E15" s="25">
        <v>21</v>
      </c>
      <c r="F15" s="25">
        <v>1</v>
      </c>
      <c r="G15" s="25">
        <v>10</v>
      </c>
      <c r="H15" s="25">
        <v>14</v>
      </c>
      <c r="I15" s="25">
        <v>64</v>
      </c>
      <c r="J15" s="25">
        <v>18</v>
      </c>
      <c r="K15" s="25">
        <v>10</v>
      </c>
      <c r="L15" s="25">
        <v>25</v>
      </c>
      <c r="M15" s="29">
        <v>11</v>
      </c>
      <c r="N15" s="32">
        <v>0.49609999999999999</v>
      </c>
      <c r="O15" s="93">
        <v>129</v>
      </c>
      <c r="P15" s="18"/>
      <c r="Q15" s="18"/>
      <c r="R15" s="18"/>
      <c r="S15" s="18"/>
      <c r="T15" s="24"/>
      <c r="U15" s="25">
        <v>8</v>
      </c>
      <c r="V15" s="25">
        <v>0</v>
      </c>
      <c r="W15" s="25">
        <v>3</v>
      </c>
      <c r="X15" s="25">
        <v>5</v>
      </c>
      <c r="Y15" s="25">
        <v>30</v>
      </c>
      <c r="Z15" s="28">
        <v>0.63800000000000001</v>
      </c>
      <c r="AA15" s="24">
        <v>47</v>
      </c>
      <c r="AB15" s="18"/>
      <c r="AC15" s="18"/>
      <c r="AD15" s="18"/>
      <c r="AE15" s="18"/>
      <c r="AF15" s="24"/>
      <c r="AG15" s="84" t="s">
        <v>87</v>
      </c>
      <c r="AH15" s="84" t="s">
        <v>146</v>
      </c>
      <c r="AI15" s="84" t="s">
        <v>148</v>
      </c>
      <c r="AJ15" s="84"/>
      <c r="AK15" s="24"/>
      <c r="AL15" s="25"/>
      <c r="AM15" s="84"/>
      <c r="AN15" s="27">
        <v>1</v>
      </c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2016</v>
      </c>
      <c r="C16" s="25" t="s">
        <v>70</v>
      </c>
      <c r="D16" s="26" t="s">
        <v>99</v>
      </c>
      <c r="E16" s="25">
        <v>28</v>
      </c>
      <c r="F16" s="122">
        <v>1</v>
      </c>
      <c r="G16" s="122">
        <v>5</v>
      </c>
      <c r="H16" s="122">
        <v>29</v>
      </c>
      <c r="I16" s="122">
        <v>144</v>
      </c>
      <c r="J16" s="25">
        <v>19</v>
      </c>
      <c r="K16" s="25">
        <v>45</v>
      </c>
      <c r="L16" s="25">
        <v>74</v>
      </c>
      <c r="M16" s="29">
        <v>6</v>
      </c>
      <c r="N16" s="28">
        <v>0.68200000000000005</v>
      </c>
      <c r="O16" s="93">
        <v>211</v>
      </c>
      <c r="P16" s="18"/>
      <c r="Q16" s="18"/>
      <c r="R16" s="18"/>
      <c r="S16" s="18" t="s">
        <v>162</v>
      </c>
      <c r="T16" s="24"/>
      <c r="U16" s="25">
        <v>9</v>
      </c>
      <c r="V16" s="25">
        <v>0</v>
      </c>
      <c r="W16" s="25">
        <v>1</v>
      </c>
      <c r="X16" s="25">
        <v>6</v>
      </c>
      <c r="Y16" s="25">
        <v>49</v>
      </c>
      <c r="Z16" s="28">
        <v>0.63600000000000001</v>
      </c>
      <c r="AA16" s="24">
        <v>77</v>
      </c>
      <c r="AB16" s="18"/>
      <c r="AC16" s="18"/>
      <c r="AD16" s="18"/>
      <c r="AE16" s="18"/>
      <c r="AF16" s="24"/>
      <c r="AG16" s="84" t="s">
        <v>149</v>
      </c>
      <c r="AH16" s="84" t="s">
        <v>146</v>
      </c>
      <c r="AI16" s="84" t="s">
        <v>150</v>
      </c>
      <c r="AJ16" s="84"/>
      <c r="AK16" s="24"/>
      <c r="AL16" s="25"/>
      <c r="AM16" s="84"/>
      <c r="AN16" s="27"/>
      <c r="AO16" s="27"/>
      <c r="AP16" s="29"/>
      <c r="AQ16" s="25">
        <v>1</v>
      </c>
      <c r="AR16" s="39"/>
    </row>
    <row r="17" spans="1:45" s="4" customFormat="1" ht="15" customHeight="1" x14ac:dyDescent="0.25">
      <c r="A17" s="2"/>
      <c r="B17" s="25">
        <v>2017</v>
      </c>
      <c r="C17" s="25" t="s">
        <v>70</v>
      </c>
      <c r="D17" s="26" t="s">
        <v>99</v>
      </c>
      <c r="E17" s="25">
        <v>32</v>
      </c>
      <c r="F17" s="25">
        <v>1</v>
      </c>
      <c r="G17" s="25">
        <v>8</v>
      </c>
      <c r="H17" s="25">
        <v>41</v>
      </c>
      <c r="I17" s="25">
        <v>179</v>
      </c>
      <c r="J17" s="25">
        <v>22</v>
      </c>
      <c r="K17" s="25">
        <v>58</v>
      </c>
      <c r="L17" s="25">
        <v>90</v>
      </c>
      <c r="M17" s="29">
        <v>9</v>
      </c>
      <c r="N17" s="32">
        <v>0.73060000000000003</v>
      </c>
      <c r="O17" s="93">
        <v>245</v>
      </c>
      <c r="P17" s="18"/>
      <c r="Q17" s="18" t="s">
        <v>163</v>
      </c>
      <c r="R17" s="18"/>
      <c r="S17" s="18" t="s">
        <v>154</v>
      </c>
      <c r="T17" s="24"/>
      <c r="U17" s="25">
        <v>11</v>
      </c>
      <c r="V17" s="25">
        <v>0</v>
      </c>
      <c r="W17" s="25">
        <v>4</v>
      </c>
      <c r="X17" s="25">
        <v>6</v>
      </c>
      <c r="Y17" s="25">
        <v>72</v>
      </c>
      <c r="Z17" s="28">
        <v>0.74199999999999999</v>
      </c>
      <c r="AA17" s="24">
        <v>97</v>
      </c>
      <c r="AB17" s="18"/>
      <c r="AC17" s="18"/>
      <c r="AD17" s="18"/>
      <c r="AE17" s="25" t="s">
        <v>70</v>
      </c>
      <c r="AF17" s="24"/>
      <c r="AG17" s="84" t="s">
        <v>155</v>
      </c>
      <c r="AH17" s="84" t="s">
        <v>156</v>
      </c>
      <c r="AI17" s="84" t="s">
        <v>157</v>
      </c>
      <c r="AJ17" s="84"/>
      <c r="AK17" s="24"/>
      <c r="AL17" s="25"/>
      <c r="AM17" s="84"/>
      <c r="AN17" s="27"/>
      <c r="AO17" s="27"/>
      <c r="AP17" s="29"/>
      <c r="AQ17" s="25">
        <v>1</v>
      </c>
      <c r="AR17" s="39"/>
    </row>
    <row r="18" spans="1:45" s="4" customFormat="1" ht="15" customHeight="1" x14ac:dyDescent="0.25">
      <c r="A18" s="2"/>
      <c r="B18" s="25">
        <v>2018</v>
      </c>
      <c r="C18" s="25" t="s">
        <v>78</v>
      </c>
      <c r="D18" s="26" t="s">
        <v>99</v>
      </c>
      <c r="E18" s="25">
        <v>19</v>
      </c>
      <c r="F18" s="122">
        <v>0</v>
      </c>
      <c r="G18" s="122">
        <v>2</v>
      </c>
      <c r="H18" s="122">
        <v>16</v>
      </c>
      <c r="I18" s="122">
        <v>82</v>
      </c>
      <c r="J18" s="25">
        <v>10</v>
      </c>
      <c r="K18" s="25">
        <v>23</v>
      </c>
      <c r="L18" s="25">
        <v>47</v>
      </c>
      <c r="M18" s="29">
        <v>2</v>
      </c>
      <c r="N18" s="28">
        <v>0.62590000000000001</v>
      </c>
      <c r="O18" s="93">
        <v>131.01134366512221</v>
      </c>
      <c r="P18" s="18"/>
      <c r="Q18" s="18"/>
      <c r="R18" s="18"/>
      <c r="S18" s="18"/>
      <c r="T18" s="24"/>
      <c r="U18" s="25">
        <v>9</v>
      </c>
      <c r="V18" s="25">
        <v>0</v>
      </c>
      <c r="W18" s="25">
        <v>1</v>
      </c>
      <c r="X18" s="25">
        <v>12</v>
      </c>
      <c r="Y18" s="25">
        <v>46</v>
      </c>
      <c r="Z18" s="28">
        <v>0.66659999999999997</v>
      </c>
      <c r="AA18" s="24">
        <v>69</v>
      </c>
      <c r="AB18" s="18"/>
      <c r="AC18" s="18" t="s">
        <v>154</v>
      </c>
      <c r="AD18" s="18"/>
      <c r="AE18" s="18"/>
      <c r="AF18" s="24"/>
      <c r="AG18" s="84" t="s">
        <v>165</v>
      </c>
      <c r="AH18" s="84" t="s">
        <v>166</v>
      </c>
      <c r="AI18" s="84"/>
      <c r="AJ18" s="84" t="s">
        <v>167</v>
      </c>
      <c r="AK18" s="24"/>
      <c r="AL18" s="25"/>
      <c r="AM18" s="84"/>
      <c r="AN18" s="27"/>
      <c r="AO18" s="27">
        <v>1</v>
      </c>
      <c r="AP18" s="29"/>
      <c r="AQ18" s="25"/>
      <c r="AR18" s="39"/>
    </row>
    <row r="19" spans="1:45" s="4" customFormat="1" ht="15" customHeight="1" x14ac:dyDescent="0.25">
      <c r="A19" s="2"/>
      <c r="B19" s="25">
        <v>2019</v>
      </c>
      <c r="C19" s="25" t="s">
        <v>78</v>
      </c>
      <c r="D19" s="26" t="s">
        <v>99</v>
      </c>
      <c r="E19" s="25">
        <v>26</v>
      </c>
      <c r="F19" s="25">
        <v>1</v>
      </c>
      <c r="G19" s="25">
        <v>9</v>
      </c>
      <c r="H19" s="25">
        <v>23</v>
      </c>
      <c r="I19" s="25">
        <v>139</v>
      </c>
      <c r="J19" s="25">
        <v>11</v>
      </c>
      <c r="K19" s="25">
        <v>50</v>
      </c>
      <c r="L19" s="25">
        <v>68</v>
      </c>
      <c r="M19" s="29">
        <v>10</v>
      </c>
      <c r="N19" s="28">
        <v>0.69499999999999995</v>
      </c>
      <c r="O19" s="93">
        <v>200</v>
      </c>
      <c r="P19" s="18"/>
      <c r="Q19" s="18"/>
      <c r="R19" s="18"/>
      <c r="S19" s="18"/>
      <c r="T19" s="24"/>
      <c r="U19" s="25">
        <v>10</v>
      </c>
      <c r="V19" s="25">
        <v>3</v>
      </c>
      <c r="W19" s="25">
        <v>5</v>
      </c>
      <c r="X19" s="25">
        <v>11</v>
      </c>
      <c r="Y19" s="25">
        <v>41</v>
      </c>
      <c r="Z19" s="28">
        <v>0.44040000000000001</v>
      </c>
      <c r="AA19" s="24"/>
      <c r="AB19" s="18"/>
      <c r="AC19" s="18"/>
      <c r="AD19" s="18"/>
      <c r="AE19" s="18"/>
      <c r="AF19" s="24"/>
      <c r="AG19" s="84" t="s">
        <v>87</v>
      </c>
      <c r="AH19" s="84" t="s">
        <v>166</v>
      </c>
      <c r="AI19" s="84"/>
      <c r="AJ19" s="84" t="s">
        <v>176</v>
      </c>
      <c r="AK19" s="24"/>
      <c r="AL19" s="25"/>
      <c r="AM19" s="84"/>
      <c r="AN19" s="27">
        <v>1</v>
      </c>
      <c r="AO19" s="27">
        <v>1</v>
      </c>
      <c r="AP19" s="29"/>
      <c r="AQ19" s="25"/>
      <c r="AR19" s="39"/>
    </row>
    <row r="20" spans="1:45" s="4" customFormat="1" ht="15" customHeight="1" x14ac:dyDescent="0.25">
      <c r="A20" s="2"/>
      <c r="B20" s="25">
        <v>2020</v>
      </c>
      <c r="C20" s="25" t="s">
        <v>66</v>
      </c>
      <c r="D20" s="26" t="s">
        <v>99</v>
      </c>
      <c r="E20" s="25">
        <v>22</v>
      </c>
      <c r="F20" s="25">
        <v>0</v>
      </c>
      <c r="G20" s="25">
        <v>18</v>
      </c>
      <c r="H20" s="25">
        <v>9</v>
      </c>
      <c r="I20" s="25">
        <v>80</v>
      </c>
      <c r="J20" s="25">
        <v>7</v>
      </c>
      <c r="K20" s="25">
        <v>18</v>
      </c>
      <c r="L20" s="25">
        <v>37</v>
      </c>
      <c r="M20" s="25">
        <v>18</v>
      </c>
      <c r="N20" s="28">
        <v>0.57140000000000002</v>
      </c>
      <c r="O20" s="30">
        <v>140</v>
      </c>
      <c r="P20" s="73"/>
      <c r="Q20" s="18"/>
      <c r="R20" s="18"/>
      <c r="S20" s="18"/>
      <c r="T20" s="24"/>
      <c r="U20" s="25">
        <v>7</v>
      </c>
      <c r="V20" s="25">
        <v>1</v>
      </c>
      <c r="W20" s="25">
        <v>2</v>
      </c>
      <c r="X20" s="25">
        <v>5</v>
      </c>
      <c r="Y20" s="25">
        <v>27</v>
      </c>
      <c r="Z20" s="28">
        <v>0.48209999999999997</v>
      </c>
      <c r="AA20" s="24"/>
      <c r="AB20" s="18"/>
      <c r="AC20" s="18"/>
      <c r="AD20" s="18"/>
      <c r="AE20" s="18"/>
      <c r="AF20" s="24"/>
      <c r="AG20" s="84" t="s">
        <v>362</v>
      </c>
      <c r="AH20" s="84" t="s">
        <v>371</v>
      </c>
      <c r="AI20" s="84" t="s">
        <v>372</v>
      </c>
      <c r="AJ20" s="84"/>
      <c r="AK20" s="24"/>
      <c r="AL20" s="25"/>
      <c r="AM20" s="84"/>
      <c r="AN20" s="27"/>
      <c r="AO20" s="27"/>
      <c r="AP20" s="29"/>
      <c r="AQ20" s="25"/>
      <c r="AR20" s="39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1">SUM(E4:E20)</f>
        <v>309</v>
      </c>
      <c r="F21" s="18">
        <f t="shared" si="1"/>
        <v>13</v>
      </c>
      <c r="G21" s="18">
        <f t="shared" si="1"/>
        <v>71</v>
      </c>
      <c r="H21" s="18">
        <f t="shared" si="1"/>
        <v>273</v>
      </c>
      <c r="I21" s="18">
        <f t="shared" si="1"/>
        <v>1226</v>
      </c>
      <c r="J21" s="18">
        <f t="shared" si="1"/>
        <v>333</v>
      </c>
      <c r="K21" s="18">
        <f t="shared" si="1"/>
        <v>370</v>
      </c>
      <c r="L21" s="18">
        <f t="shared" si="1"/>
        <v>439</v>
      </c>
      <c r="M21" s="17">
        <f t="shared" si="1"/>
        <v>84</v>
      </c>
      <c r="N21" s="33">
        <f>PRODUCT(I21/O21)</f>
        <v>0.62164771851640077</v>
      </c>
      <c r="O21" s="87">
        <f>SUM(O3:O20)</f>
        <v>1972.1780736619157</v>
      </c>
      <c r="P21" s="73" t="s">
        <v>48</v>
      </c>
      <c r="Q21" s="73" t="s">
        <v>48</v>
      </c>
      <c r="R21" s="73" t="s">
        <v>48</v>
      </c>
      <c r="S21" s="73" t="s">
        <v>48</v>
      </c>
      <c r="T21" s="30"/>
      <c r="U21" s="18">
        <f>SUM(U4:U20)</f>
        <v>115</v>
      </c>
      <c r="V21" s="18">
        <f>SUM(V4:V20)</f>
        <v>10</v>
      </c>
      <c r="W21" s="18">
        <f>SUM(W4:W20)</f>
        <v>27</v>
      </c>
      <c r="X21" s="18">
        <f>SUM(X4:X20)</f>
        <v>85</v>
      </c>
      <c r="Y21" s="18">
        <f>SUM(Y4:Y20)</f>
        <v>464</v>
      </c>
      <c r="Z21" s="33">
        <f>PRODUCT(N27)</f>
        <v>0.60259740259740258</v>
      </c>
      <c r="AA21" s="87">
        <f>SUM(AA7:AA20)</f>
        <v>639</v>
      </c>
      <c r="AB21" s="73" t="s">
        <v>48</v>
      </c>
      <c r="AC21" s="73" t="s">
        <v>138</v>
      </c>
      <c r="AD21" s="73" t="s">
        <v>48</v>
      </c>
      <c r="AE21" s="73" t="s">
        <v>158</v>
      </c>
      <c r="AF21" s="24"/>
      <c r="AG21" s="73" t="s">
        <v>363</v>
      </c>
      <c r="AH21" s="73" t="s">
        <v>373</v>
      </c>
      <c r="AI21" s="73" t="s">
        <v>374</v>
      </c>
      <c r="AJ21" s="73" t="s">
        <v>92</v>
      </c>
      <c r="AK21" s="24"/>
      <c r="AL21" s="18">
        <f t="shared" ref="AL21:AQ21" si="2">SUM(AL4:AL20)</f>
        <v>1</v>
      </c>
      <c r="AM21" s="18">
        <f t="shared" si="2"/>
        <v>0</v>
      </c>
      <c r="AN21" s="18">
        <f t="shared" si="2"/>
        <v>4</v>
      </c>
      <c r="AO21" s="18">
        <f t="shared" si="2"/>
        <v>3</v>
      </c>
      <c r="AP21" s="18">
        <f t="shared" si="2"/>
        <v>2</v>
      </c>
      <c r="AQ21" s="18">
        <f t="shared" si="2"/>
        <v>6</v>
      </c>
      <c r="AR21" s="39"/>
    </row>
    <row r="22" spans="1:45" s="4" customFormat="1" ht="15" customHeight="1" x14ac:dyDescent="0.25">
      <c r="A22" s="1"/>
      <c r="B22" s="16" t="s">
        <v>364</v>
      </c>
      <c r="C22" s="17"/>
      <c r="D22" s="15"/>
      <c r="E22" s="17"/>
      <c r="F22" s="14"/>
      <c r="G22" s="14"/>
      <c r="H22" s="14"/>
      <c r="I22" s="14"/>
      <c r="J22" s="14"/>
      <c r="K22" s="14"/>
      <c r="L22" s="14"/>
      <c r="M22" s="14"/>
      <c r="N22" s="77"/>
      <c r="O22" s="24"/>
      <c r="P22" s="22"/>
      <c r="Q22" s="20"/>
      <c r="R22" s="78"/>
      <c r="S22" s="79"/>
      <c r="T22" s="24"/>
      <c r="U22" s="17" t="s">
        <v>179</v>
      </c>
      <c r="V22" s="14" t="s">
        <v>376</v>
      </c>
      <c r="W22" s="14" t="s">
        <v>377</v>
      </c>
      <c r="X22" s="14" t="s">
        <v>177</v>
      </c>
      <c r="Y22" s="14" t="s">
        <v>379</v>
      </c>
      <c r="Z22" s="15"/>
      <c r="AA22" s="24"/>
      <c r="AB22" s="80"/>
      <c r="AC22" s="81"/>
      <c r="AD22" s="78"/>
      <c r="AE22" s="79"/>
      <c r="AF22" s="24"/>
      <c r="AG22" s="82">
        <v>1</v>
      </c>
      <c r="AH22" s="83">
        <v>0.36399999999999999</v>
      </c>
      <c r="AI22" s="83">
        <v>0.71399999999999997</v>
      </c>
      <c r="AJ22" s="149">
        <v>0.75</v>
      </c>
      <c r="AK22" s="24"/>
      <c r="AL22" s="17"/>
      <c r="AM22" s="14"/>
      <c r="AN22" s="14"/>
      <c r="AO22" s="14"/>
      <c r="AP22" s="14"/>
      <c r="AQ22" s="15"/>
      <c r="AR22" s="39"/>
    </row>
    <row r="23" spans="1:45" ht="15" customHeight="1" x14ac:dyDescent="0.25">
      <c r="A23" s="2"/>
      <c r="B23" s="26" t="s">
        <v>2</v>
      </c>
      <c r="C23" s="29"/>
      <c r="D23" s="34">
        <f>SUM(F21:H21)+((I21-F21-G21)/3)+(E21/3)+(AL21*25)+(AM21*25)+(AN21*10)+(AO21*25)+(AP21*20)+(AQ21*15)-15</f>
        <v>1095.6666666666667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4"/>
      <c r="Q23" s="24"/>
      <c r="R23" s="24"/>
      <c r="S23" s="2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s="4" customFormat="1" ht="15" customHeight="1" x14ac:dyDescent="0.25">
      <c r="A24" s="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0"/>
      <c r="P24" s="30"/>
      <c r="Q24" s="30"/>
      <c r="R24" s="30"/>
      <c r="S24" s="30"/>
      <c r="T24" s="30"/>
      <c r="U24" s="35"/>
      <c r="V24" s="38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5">
      <c r="A25" s="2"/>
      <c r="B25" s="22" t="s">
        <v>24</v>
      </c>
      <c r="C25" s="40"/>
      <c r="D25" s="4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5"/>
      <c r="K25" s="18" t="s">
        <v>26</v>
      </c>
      <c r="L25" s="18" t="s">
        <v>27</v>
      </c>
      <c r="M25" s="18" t="s">
        <v>28</v>
      </c>
      <c r="N25" s="18" t="s">
        <v>21</v>
      </c>
      <c r="O25" s="24"/>
      <c r="P25" s="41" t="s">
        <v>29</v>
      </c>
      <c r="Q25" s="12"/>
      <c r="R25" s="12"/>
      <c r="S25" s="12"/>
      <c r="T25" s="42"/>
      <c r="U25" s="42"/>
      <c r="V25" s="42"/>
      <c r="W25" s="42"/>
      <c r="X25" s="42"/>
      <c r="Y25" s="12"/>
      <c r="Z25" s="12"/>
      <c r="AA25" s="12"/>
      <c r="AB25" s="42"/>
      <c r="AC25" s="42"/>
      <c r="AD25" s="12"/>
      <c r="AE25" s="43"/>
      <c r="AF25" s="24"/>
      <c r="AG25" s="41" t="s">
        <v>57</v>
      </c>
      <c r="AH25" s="12"/>
      <c r="AI25" s="42"/>
      <c r="AJ25" s="43"/>
      <c r="AK25" s="24"/>
      <c r="AL25" s="10" t="s">
        <v>58</v>
      </c>
      <c r="AM25" s="12"/>
      <c r="AN25" s="12"/>
      <c r="AO25" s="12"/>
      <c r="AP25" s="12"/>
      <c r="AQ25" s="43"/>
      <c r="AR25" s="39"/>
    </row>
    <row r="26" spans="1:45" ht="15" customHeight="1" x14ac:dyDescent="0.25">
      <c r="A26" s="2"/>
      <c r="B26" s="41" t="s">
        <v>12</v>
      </c>
      <c r="C26" s="12"/>
      <c r="D26" s="43"/>
      <c r="E26" s="25">
        <f>PRODUCT(E21)</f>
        <v>309</v>
      </c>
      <c r="F26" s="25">
        <f>PRODUCT(F21)</f>
        <v>13</v>
      </c>
      <c r="G26" s="25">
        <f>PRODUCT(G21)</f>
        <v>71</v>
      </c>
      <c r="H26" s="25">
        <f>PRODUCT(H21)</f>
        <v>273</v>
      </c>
      <c r="I26" s="25">
        <f>PRODUCT(I21)</f>
        <v>1226</v>
      </c>
      <c r="J26" s="35"/>
      <c r="K26" s="44">
        <f>PRODUCT((F26+G26)/E26)</f>
        <v>0.27184466019417475</v>
      </c>
      <c r="L26" s="44">
        <f>PRODUCT(H26/E26)</f>
        <v>0.88349514563106801</v>
      </c>
      <c r="M26" s="44">
        <f>PRODUCT(I26/E26)</f>
        <v>3.9676375404530746</v>
      </c>
      <c r="N26" s="32">
        <f>PRODUCT(N21)</f>
        <v>0.62164771851640077</v>
      </c>
      <c r="O26" s="24">
        <f>PRODUCT(O21)</f>
        <v>1972.1780736619157</v>
      </c>
      <c r="P26" s="160" t="s">
        <v>9</v>
      </c>
      <c r="Q26" s="201"/>
      <c r="R26" s="161" t="s">
        <v>100</v>
      </c>
      <c r="S26" s="161"/>
      <c r="T26" s="161"/>
      <c r="U26" s="161"/>
      <c r="V26" s="161"/>
      <c r="W26" s="161"/>
      <c r="X26" s="161"/>
      <c r="Y26" s="202"/>
      <c r="Z26" s="202"/>
      <c r="AA26" s="202" t="s">
        <v>59</v>
      </c>
      <c r="AB26" s="161"/>
      <c r="AC26" s="161"/>
      <c r="AD26" s="202" t="s">
        <v>108</v>
      </c>
      <c r="AE26" s="162"/>
      <c r="AF26" s="24"/>
      <c r="AG26" s="203"/>
      <c r="AH26" s="186"/>
      <c r="AI26" s="161"/>
      <c r="AJ26" s="162"/>
      <c r="AK26" s="24"/>
      <c r="AL26" s="160" t="s">
        <v>180</v>
      </c>
      <c r="AM26" s="202">
        <v>2019</v>
      </c>
      <c r="AN26" s="161"/>
      <c r="AO26" s="161"/>
      <c r="AP26" s="161"/>
      <c r="AQ26" s="162"/>
      <c r="AR26" s="39"/>
    </row>
    <row r="27" spans="1:45" ht="15" customHeight="1" x14ac:dyDescent="0.25">
      <c r="A27" s="2"/>
      <c r="B27" s="45" t="s">
        <v>14</v>
      </c>
      <c r="C27" s="46"/>
      <c r="D27" s="47"/>
      <c r="E27" s="25">
        <f>SUM(U21)</f>
        <v>115</v>
      </c>
      <c r="F27" s="25">
        <f>SUM(V21)</f>
        <v>10</v>
      </c>
      <c r="G27" s="25">
        <f>SUM(W21)</f>
        <v>27</v>
      </c>
      <c r="H27" s="25">
        <f>SUM(X21)</f>
        <v>85</v>
      </c>
      <c r="I27" s="25">
        <f>SUM(Y21)</f>
        <v>464</v>
      </c>
      <c r="J27" s="35"/>
      <c r="K27" s="44">
        <f>PRODUCT((F27+G27)/E27)</f>
        <v>0.32173913043478258</v>
      </c>
      <c r="L27" s="44">
        <f>PRODUCT(H27/E27)</f>
        <v>0.73913043478260865</v>
      </c>
      <c r="M27" s="44">
        <f>PRODUCT(I27/E27)</f>
        <v>4.034782608695652</v>
      </c>
      <c r="N27" s="32">
        <f>PRODUCT(I27/O27)</f>
        <v>0.60259740259740258</v>
      </c>
      <c r="O27" s="24">
        <v>770</v>
      </c>
      <c r="P27" s="203" t="s">
        <v>51</v>
      </c>
      <c r="Q27" s="204"/>
      <c r="R27" s="182" t="s">
        <v>101</v>
      </c>
      <c r="S27" s="182"/>
      <c r="T27" s="182"/>
      <c r="U27" s="182"/>
      <c r="V27" s="182"/>
      <c r="W27" s="182"/>
      <c r="X27" s="182"/>
      <c r="Y27" s="205"/>
      <c r="Z27" s="205"/>
      <c r="AA27" s="205" t="s">
        <v>106</v>
      </c>
      <c r="AB27" s="182"/>
      <c r="AC27" s="182"/>
      <c r="AD27" s="205" t="s">
        <v>109</v>
      </c>
      <c r="AE27" s="188"/>
      <c r="AF27" s="24"/>
      <c r="AG27" s="203"/>
      <c r="AH27" s="189"/>
      <c r="AI27" s="182"/>
      <c r="AJ27" s="188"/>
      <c r="AK27" s="24"/>
      <c r="AL27" s="203"/>
      <c r="AM27" s="205"/>
      <c r="AN27" s="182"/>
      <c r="AO27" s="182"/>
      <c r="AP27" s="182"/>
      <c r="AQ27" s="188"/>
      <c r="AR27" s="39"/>
    </row>
    <row r="28" spans="1:45" ht="15" customHeight="1" x14ac:dyDescent="0.25">
      <c r="A28" s="2"/>
      <c r="B28" s="48" t="s">
        <v>15</v>
      </c>
      <c r="C28" s="49"/>
      <c r="D28" s="50"/>
      <c r="E28" s="31"/>
      <c r="F28" s="31"/>
      <c r="G28" s="31"/>
      <c r="H28" s="31"/>
      <c r="I28" s="31"/>
      <c r="J28" s="35"/>
      <c r="K28" s="51"/>
      <c r="L28" s="51"/>
      <c r="M28" s="51"/>
      <c r="N28" s="52"/>
      <c r="O28" s="24">
        <v>0</v>
      </c>
      <c r="P28" s="203" t="s">
        <v>52</v>
      </c>
      <c r="Q28" s="204"/>
      <c r="R28" s="182" t="s">
        <v>100</v>
      </c>
      <c r="S28" s="182"/>
      <c r="T28" s="182"/>
      <c r="U28" s="182"/>
      <c r="V28" s="182"/>
      <c r="W28" s="182"/>
      <c r="X28" s="182"/>
      <c r="Y28" s="205"/>
      <c r="Z28" s="205"/>
      <c r="AA28" s="205" t="s">
        <v>59</v>
      </c>
      <c r="AB28" s="182"/>
      <c r="AC28" s="182"/>
      <c r="AD28" s="205" t="s">
        <v>108</v>
      </c>
      <c r="AE28" s="188"/>
      <c r="AF28" s="24"/>
      <c r="AG28" s="185"/>
      <c r="AH28" s="189"/>
      <c r="AI28" s="182"/>
      <c r="AJ28" s="188"/>
      <c r="AK28" s="24"/>
      <c r="AL28" s="203"/>
      <c r="AM28" s="205"/>
      <c r="AN28" s="182"/>
      <c r="AO28" s="182"/>
      <c r="AP28" s="182"/>
      <c r="AQ28" s="188"/>
      <c r="AR28" s="39"/>
    </row>
    <row r="29" spans="1:45" ht="15" customHeight="1" x14ac:dyDescent="0.25">
      <c r="A29" s="2"/>
      <c r="B29" s="53" t="s">
        <v>25</v>
      </c>
      <c r="C29" s="54"/>
      <c r="D29" s="55"/>
      <c r="E29" s="18">
        <f>SUM(E26:E28)</f>
        <v>424</v>
      </c>
      <c r="F29" s="18">
        <f>SUM(F26:F28)</f>
        <v>23</v>
      </c>
      <c r="G29" s="18">
        <f>SUM(G26:G28)</f>
        <v>98</v>
      </c>
      <c r="H29" s="18">
        <f>SUM(H26:H28)</f>
        <v>358</v>
      </c>
      <c r="I29" s="18">
        <f>SUM(I26:I28)</f>
        <v>1690</v>
      </c>
      <c r="J29" s="35"/>
      <c r="K29" s="56">
        <f>PRODUCT((F29+G29)/E29)</f>
        <v>0.28537735849056606</v>
      </c>
      <c r="L29" s="56">
        <f>PRODUCT(H29/E29)</f>
        <v>0.84433962264150941</v>
      </c>
      <c r="M29" s="56">
        <f>PRODUCT(I29/E29)</f>
        <v>3.9858490566037736</v>
      </c>
      <c r="N29" s="33">
        <f>PRODUCT(I29/O29)</f>
        <v>0.61629841483750436</v>
      </c>
      <c r="O29" s="24">
        <f>SUM(O26:O28)</f>
        <v>2742.1780736619157</v>
      </c>
      <c r="P29" s="190" t="s">
        <v>10</v>
      </c>
      <c r="Q29" s="206"/>
      <c r="R29" s="191" t="s">
        <v>102</v>
      </c>
      <c r="S29" s="191"/>
      <c r="T29" s="191"/>
      <c r="U29" s="191"/>
      <c r="V29" s="191"/>
      <c r="W29" s="191"/>
      <c r="X29" s="191"/>
      <c r="Y29" s="207"/>
      <c r="Z29" s="207"/>
      <c r="AA29" s="207" t="s">
        <v>107</v>
      </c>
      <c r="AB29" s="191"/>
      <c r="AC29" s="191"/>
      <c r="AD29" s="207" t="s">
        <v>110</v>
      </c>
      <c r="AE29" s="194"/>
      <c r="AF29" s="24"/>
      <c r="AG29" s="67"/>
      <c r="AH29" s="200"/>
      <c r="AI29" s="208"/>
      <c r="AJ29" s="194"/>
      <c r="AK29" s="24"/>
      <c r="AL29" s="190"/>
      <c r="AM29" s="207"/>
      <c r="AN29" s="191"/>
      <c r="AO29" s="191"/>
      <c r="AP29" s="191"/>
      <c r="AQ29" s="194"/>
      <c r="AR29" s="39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4">
        <f>SUM(O27:O29)</f>
        <v>3512.1780736619157</v>
      </c>
      <c r="P30" s="35"/>
      <c r="Q30" s="38"/>
      <c r="R30" s="35"/>
      <c r="S30" s="35"/>
      <c r="T30" s="24"/>
      <c r="U30" s="24"/>
      <c r="V30" s="38"/>
      <c r="W30" s="35"/>
      <c r="X30" s="35"/>
      <c r="Y30" s="24"/>
      <c r="Z30" s="24"/>
      <c r="AA30" s="24"/>
      <c r="AB30" s="24"/>
      <c r="AC30" s="24"/>
      <c r="AD30" s="24"/>
      <c r="AE30" s="24"/>
      <c r="AF30" s="24"/>
      <c r="AG30" s="24"/>
      <c r="AH30" s="57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5" ht="15" customHeight="1" x14ac:dyDescent="0.25">
      <c r="A31" s="2"/>
      <c r="B31" s="35" t="s">
        <v>62</v>
      </c>
      <c r="C31" s="35"/>
      <c r="D31" s="35" t="s">
        <v>103</v>
      </c>
      <c r="E31" s="35"/>
      <c r="F31" s="35"/>
      <c r="G31" s="35"/>
      <c r="H31" s="35"/>
      <c r="I31" s="35"/>
      <c r="J31" s="35"/>
      <c r="K31" s="35"/>
      <c r="L31" s="35"/>
      <c r="M31" s="35" t="s">
        <v>104</v>
      </c>
      <c r="N31" s="36"/>
      <c r="O31" s="24"/>
      <c r="P31" s="35"/>
      <c r="Q31" s="38"/>
      <c r="R31" s="35"/>
      <c r="S31" s="35" t="s">
        <v>105</v>
      </c>
      <c r="T31" s="24"/>
      <c r="U31" s="24"/>
      <c r="V31" s="57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5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176" t="s">
        <v>182</v>
      </c>
      <c r="C33" s="62"/>
      <c r="D33" s="62"/>
      <c r="E33" s="62"/>
      <c r="F33" s="62" t="s">
        <v>183</v>
      </c>
      <c r="G33" s="62" t="s">
        <v>3</v>
      </c>
      <c r="H33" s="62" t="s">
        <v>5</v>
      </c>
      <c r="I33" s="62" t="s">
        <v>6</v>
      </c>
      <c r="J33" s="62" t="s">
        <v>184</v>
      </c>
      <c r="K33" s="177" t="s">
        <v>16</v>
      </c>
      <c r="L33" s="35"/>
      <c r="M33" s="195" t="s">
        <v>253</v>
      </c>
      <c r="N33" s="178"/>
      <c r="O33" s="178"/>
      <c r="P33" s="62" t="s">
        <v>3</v>
      </c>
      <c r="Q33" s="62" t="s">
        <v>5</v>
      </c>
      <c r="R33" s="62" t="s">
        <v>6</v>
      </c>
      <c r="S33" s="62" t="s">
        <v>184</v>
      </c>
      <c r="T33" s="178"/>
      <c r="U33" s="177" t="s">
        <v>16</v>
      </c>
      <c r="V33" s="35"/>
      <c r="W33" s="195" t="s">
        <v>270</v>
      </c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209"/>
      <c r="AI33" s="224" t="s">
        <v>342</v>
      </c>
      <c r="AJ33" s="180"/>
      <c r="AK33" s="180"/>
      <c r="AL33" s="225" t="s">
        <v>3</v>
      </c>
      <c r="AM33" s="225" t="s">
        <v>5</v>
      </c>
      <c r="AN33" s="225" t="s">
        <v>6</v>
      </c>
      <c r="AO33" s="178"/>
      <c r="AP33" s="62" t="s">
        <v>355</v>
      </c>
      <c r="AQ33" s="85"/>
      <c r="AR33" s="24"/>
      <c r="AS33" s="24"/>
    </row>
    <row r="34" spans="1:45" ht="15" customHeight="1" x14ac:dyDescent="0.2">
      <c r="A34" s="2"/>
      <c r="B34" s="181">
        <v>2007</v>
      </c>
      <c r="C34" s="87" t="s">
        <v>60</v>
      </c>
      <c r="D34" s="182" t="s">
        <v>98</v>
      </c>
      <c r="E34" s="87"/>
      <c r="F34" s="87">
        <v>17</v>
      </c>
      <c r="G34" s="87">
        <v>16</v>
      </c>
      <c r="H34" s="183">
        <v>6.25E-2</v>
      </c>
      <c r="I34" s="183">
        <v>1</v>
      </c>
      <c r="J34" s="183">
        <v>1.0625</v>
      </c>
      <c r="K34" s="184">
        <v>1.5</v>
      </c>
      <c r="L34" s="38"/>
      <c r="M34" s="185" t="s">
        <v>205</v>
      </c>
      <c r="N34" s="87"/>
      <c r="O34" s="87">
        <v>20</v>
      </c>
      <c r="P34" s="219" t="s">
        <v>331</v>
      </c>
      <c r="Q34" s="219" t="s">
        <v>295</v>
      </c>
      <c r="R34" s="219" t="s">
        <v>307</v>
      </c>
      <c r="S34" s="219" t="s">
        <v>320</v>
      </c>
      <c r="T34" s="187"/>
      <c r="U34" s="184" t="s">
        <v>282</v>
      </c>
      <c r="V34" s="38"/>
      <c r="W34" s="185" t="s">
        <v>251</v>
      </c>
      <c r="X34" s="189"/>
      <c r="Y34" s="182"/>
      <c r="Z34" s="182"/>
      <c r="AA34" s="182"/>
      <c r="AB34" s="182"/>
      <c r="AC34" s="182"/>
      <c r="AD34" s="182"/>
      <c r="AE34" s="182"/>
      <c r="AF34" s="182"/>
      <c r="AG34" s="205"/>
      <c r="AH34" s="188"/>
      <c r="AI34" s="203" t="s">
        <v>350</v>
      </c>
      <c r="AJ34" s="182"/>
      <c r="AK34" s="182"/>
      <c r="AL34" s="205">
        <v>224</v>
      </c>
      <c r="AM34" s="205">
        <v>74</v>
      </c>
      <c r="AN34" s="205">
        <v>201</v>
      </c>
      <c r="AO34" s="182"/>
      <c r="AP34" s="230">
        <f>PRODUCT(AL34/AL40)</f>
        <v>0.72491909385113273</v>
      </c>
      <c r="AQ34" s="188"/>
      <c r="AR34" s="24"/>
      <c r="AS34" s="24"/>
    </row>
    <row r="35" spans="1:45" ht="15" customHeight="1" x14ac:dyDescent="0.2">
      <c r="A35" s="2"/>
      <c r="B35" s="181">
        <v>2008</v>
      </c>
      <c r="C35" s="87" t="s">
        <v>60</v>
      </c>
      <c r="D35" s="182" t="s">
        <v>98</v>
      </c>
      <c r="E35" s="87"/>
      <c r="F35" s="87">
        <v>18</v>
      </c>
      <c r="G35" s="87">
        <v>19</v>
      </c>
      <c r="H35" s="183">
        <v>0</v>
      </c>
      <c r="I35" s="183">
        <v>0.68421052631578949</v>
      </c>
      <c r="J35" s="183">
        <v>0.68421052631578949</v>
      </c>
      <c r="K35" s="184">
        <v>1.4736842105263157</v>
      </c>
      <c r="L35" s="38"/>
      <c r="M35" s="185" t="s">
        <v>204</v>
      </c>
      <c r="N35" s="87"/>
      <c r="O35" s="87">
        <v>20</v>
      </c>
      <c r="P35" s="219" t="s">
        <v>332</v>
      </c>
      <c r="Q35" s="219" t="s">
        <v>296</v>
      </c>
      <c r="R35" s="219" t="s">
        <v>308</v>
      </c>
      <c r="S35" s="219" t="s">
        <v>321</v>
      </c>
      <c r="T35" s="187"/>
      <c r="U35" s="184" t="s">
        <v>283</v>
      </c>
      <c r="V35" s="38"/>
      <c r="W35" s="196" t="s">
        <v>272</v>
      </c>
      <c r="X35" s="189"/>
      <c r="Y35" s="189" t="s">
        <v>274</v>
      </c>
      <c r="Z35" s="217"/>
      <c r="AA35" s="217"/>
      <c r="AB35" s="217"/>
      <c r="AC35" s="217"/>
      <c r="AD35" s="217"/>
      <c r="AE35" s="217"/>
      <c r="AF35" s="217"/>
      <c r="AG35" s="217" t="s">
        <v>275</v>
      </c>
      <c r="AH35" s="188"/>
      <c r="AI35" s="203" t="s">
        <v>343</v>
      </c>
      <c r="AJ35" s="182"/>
      <c r="AK35" s="182"/>
      <c r="AL35" s="205"/>
      <c r="AM35" s="226">
        <f>PRODUCT(AM34/AL34)</f>
        <v>0.33035714285714285</v>
      </c>
      <c r="AN35" s="226">
        <f>PRODUCT(AN34/AL34)</f>
        <v>0.8973214285714286</v>
      </c>
      <c r="AO35" s="182"/>
      <c r="AP35" s="182"/>
      <c r="AQ35" s="188"/>
      <c r="AR35" s="24"/>
      <c r="AS35" s="24"/>
    </row>
    <row r="36" spans="1:45" ht="15" customHeight="1" x14ac:dyDescent="0.2">
      <c r="A36" s="2"/>
      <c r="B36" s="181">
        <v>2009</v>
      </c>
      <c r="C36" s="87" t="s">
        <v>78</v>
      </c>
      <c r="D36" s="182" t="s">
        <v>98</v>
      </c>
      <c r="E36" s="87"/>
      <c r="F36" s="87">
        <v>19</v>
      </c>
      <c r="G36" s="87">
        <v>24</v>
      </c>
      <c r="H36" s="183">
        <v>4.1666666666666664E-2</v>
      </c>
      <c r="I36" s="183">
        <v>0.45833333333333331</v>
      </c>
      <c r="J36" s="183">
        <v>0.5</v>
      </c>
      <c r="K36" s="184">
        <v>1.6666666666666667</v>
      </c>
      <c r="L36" s="38"/>
      <c r="M36" s="185" t="s">
        <v>203</v>
      </c>
      <c r="N36" s="87"/>
      <c r="O36" s="87">
        <v>21</v>
      </c>
      <c r="P36" s="219" t="s">
        <v>333</v>
      </c>
      <c r="Q36" s="219" t="s">
        <v>297</v>
      </c>
      <c r="R36" s="219" t="s">
        <v>309</v>
      </c>
      <c r="S36" s="219" t="s">
        <v>322</v>
      </c>
      <c r="T36" s="183"/>
      <c r="U36" s="184" t="s">
        <v>284</v>
      </c>
      <c r="V36" s="38"/>
      <c r="W36" s="196" t="s">
        <v>368</v>
      </c>
      <c r="X36" s="189"/>
      <c r="Y36" s="189" t="s">
        <v>369</v>
      </c>
      <c r="Z36" s="217"/>
      <c r="AA36" s="217"/>
      <c r="AB36" s="217"/>
      <c r="AC36" s="217"/>
      <c r="AD36" s="217"/>
      <c r="AE36" s="217"/>
      <c r="AF36" s="217"/>
      <c r="AG36" s="217" t="s">
        <v>370</v>
      </c>
      <c r="AH36" s="188"/>
      <c r="AI36" s="203"/>
      <c r="AJ36" s="182"/>
      <c r="AK36" s="182"/>
      <c r="AL36" s="205"/>
      <c r="AM36" s="205"/>
      <c r="AN36" s="205"/>
      <c r="AO36" s="182"/>
      <c r="AP36" s="182"/>
      <c r="AQ36" s="188"/>
      <c r="AR36" s="24"/>
      <c r="AS36" s="24"/>
    </row>
    <row r="37" spans="1:45" ht="15" customHeight="1" x14ac:dyDescent="0.2">
      <c r="A37" s="2"/>
      <c r="B37" s="181">
        <v>2010</v>
      </c>
      <c r="C37" s="87" t="s">
        <v>70</v>
      </c>
      <c r="D37" s="182" t="s">
        <v>98</v>
      </c>
      <c r="E37" s="87"/>
      <c r="F37" s="87">
        <v>20</v>
      </c>
      <c r="G37" s="87">
        <v>26</v>
      </c>
      <c r="H37" s="183">
        <v>0.30769230769230771</v>
      </c>
      <c r="I37" s="183">
        <v>1.2307692307692308</v>
      </c>
      <c r="J37" s="183">
        <v>1.5384615384615385</v>
      </c>
      <c r="K37" s="184">
        <v>4.3076923076923075</v>
      </c>
      <c r="L37" s="38"/>
      <c r="M37" s="185" t="s">
        <v>186</v>
      </c>
      <c r="N37" s="87"/>
      <c r="O37" s="87"/>
      <c r="P37" s="219" t="s">
        <v>334</v>
      </c>
      <c r="Q37" s="219" t="s">
        <v>298</v>
      </c>
      <c r="R37" s="219" t="s">
        <v>310</v>
      </c>
      <c r="S37" s="219" t="s">
        <v>284</v>
      </c>
      <c r="T37" s="183"/>
      <c r="U37" s="184" t="s">
        <v>285</v>
      </c>
      <c r="V37" s="38"/>
      <c r="W37" s="196"/>
      <c r="X37" s="189"/>
      <c r="Y37" s="189"/>
      <c r="Z37" s="182"/>
      <c r="AA37" s="182"/>
      <c r="AB37" s="182"/>
      <c r="AC37" s="189"/>
      <c r="AD37" s="182"/>
      <c r="AE37" s="182"/>
      <c r="AF37" s="182"/>
      <c r="AG37" s="189"/>
      <c r="AH37" s="188"/>
      <c r="AI37" s="203" t="s">
        <v>344</v>
      </c>
      <c r="AJ37" s="182"/>
      <c r="AK37" s="182"/>
      <c r="AL37" s="205">
        <v>85</v>
      </c>
      <c r="AM37" s="205">
        <v>10</v>
      </c>
      <c r="AN37" s="205">
        <v>72</v>
      </c>
      <c r="AO37" s="182"/>
      <c r="AP37" s="231">
        <v>0.3</v>
      </c>
      <c r="AQ37" s="188"/>
      <c r="AR37" s="24"/>
      <c r="AS37" s="24"/>
    </row>
    <row r="38" spans="1:45" ht="15" customHeight="1" x14ac:dyDescent="0.2">
      <c r="A38" s="2"/>
      <c r="B38" s="181">
        <v>2011</v>
      </c>
      <c r="C38" s="87" t="s">
        <v>77</v>
      </c>
      <c r="D38" s="182" t="s">
        <v>99</v>
      </c>
      <c r="E38" s="87"/>
      <c r="F38" s="87">
        <v>21</v>
      </c>
      <c r="G38" s="87">
        <v>22</v>
      </c>
      <c r="H38" s="183">
        <v>9.0909090909090912E-2</v>
      </c>
      <c r="I38" s="183">
        <v>0.54545454545454541</v>
      </c>
      <c r="J38" s="183">
        <v>0.63636363636363635</v>
      </c>
      <c r="K38" s="184">
        <v>3.3636363636363638</v>
      </c>
      <c r="L38" s="38"/>
      <c r="M38" s="185" t="s">
        <v>187</v>
      </c>
      <c r="N38" s="87"/>
      <c r="O38" s="87"/>
      <c r="P38" s="219" t="s">
        <v>335</v>
      </c>
      <c r="Q38" s="219" t="s">
        <v>299</v>
      </c>
      <c r="R38" s="219" t="s">
        <v>311</v>
      </c>
      <c r="S38" s="219" t="s">
        <v>323</v>
      </c>
      <c r="T38" s="183"/>
      <c r="U38" s="184" t="s">
        <v>286</v>
      </c>
      <c r="V38" s="38"/>
      <c r="W38" s="196" t="s">
        <v>273</v>
      </c>
      <c r="X38" s="189"/>
      <c r="Y38" s="189"/>
      <c r="Z38" s="182"/>
      <c r="AA38" s="182"/>
      <c r="AB38" s="182"/>
      <c r="AC38" s="189"/>
      <c r="AD38" s="182"/>
      <c r="AE38" s="182"/>
      <c r="AF38" s="182"/>
      <c r="AG38" s="189"/>
      <c r="AH38" s="188"/>
      <c r="AI38" s="203" t="s">
        <v>343</v>
      </c>
      <c r="AJ38" s="182"/>
      <c r="AK38" s="182"/>
      <c r="AL38" s="205"/>
      <c r="AM38" s="226">
        <f>PRODUCT(AM37/AL37)</f>
        <v>0.11764705882352941</v>
      </c>
      <c r="AN38" s="226">
        <f>PRODUCT(AN37/AL37)</f>
        <v>0.84705882352941175</v>
      </c>
      <c r="AO38" s="182"/>
      <c r="AP38" s="182"/>
      <c r="AQ38" s="188"/>
      <c r="AR38" s="24"/>
      <c r="AS38" s="24"/>
    </row>
    <row r="39" spans="1:45" ht="15" customHeight="1" x14ac:dyDescent="0.2">
      <c r="A39" s="2"/>
      <c r="B39" s="181">
        <v>2012</v>
      </c>
      <c r="C39" s="87" t="s">
        <v>66</v>
      </c>
      <c r="D39" s="182" t="s">
        <v>99</v>
      </c>
      <c r="E39" s="87"/>
      <c r="F39" s="87">
        <v>22</v>
      </c>
      <c r="G39" s="87">
        <v>26</v>
      </c>
      <c r="H39" s="183">
        <v>0.23076923076923078</v>
      </c>
      <c r="I39" s="220">
        <v>1.4615384615384615</v>
      </c>
      <c r="J39" s="220">
        <v>1.6923076923076923</v>
      </c>
      <c r="K39" s="184">
        <v>5.4615384615384617</v>
      </c>
      <c r="L39" s="38"/>
      <c r="M39" s="185" t="s">
        <v>188</v>
      </c>
      <c r="N39" s="87"/>
      <c r="O39" s="87"/>
      <c r="P39" s="219" t="s">
        <v>336</v>
      </c>
      <c r="Q39" s="219" t="s">
        <v>300</v>
      </c>
      <c r="R39" s="219" t="s">
        <v>312</v>
      </c>
      <c r="S39" s="219" t="s">
        <v>324</v>
      </c>
      <c r="T39" s="183"/>
      <c r="U39" s="184" t="s">
        <v>287</v>
      </c>
      <c r="V39" s="38"/>
      <c r="W39" s="196" t="s">
        <v>272</v>
      </c>
      <c r="X39" s="182"/>
      <c r="Y39" s="218" t="s">
        <v>276</v>
      </c>
      <c r="Z39" s="217"/>
      <c r="AA39" s="217"/>
      <c r="AB39" s="217"/>
      <c r="AC39" s="217"/>
      <c r="AD39" s="217"/>
      <c r="AE39" s="217"/>
      <c r="AF39" s="217"/>
      <c r="AG39" s="218" t="s">
        <v>277</v>
      </c>
      <c r="AH39" s="184">
        <v>0.90090090090090091</v>
      </c>
      <c r="AI39" s="203"/>
      <c r="AJ39" s="182"/>
      <c r="AK39" s="182"/>
      <c r="AL39" s="205"/>
      <c r="AM39" s="205"/>
      <c r="AN39" s="205"/>
      <c r="AO39" s="182"/>
      <c r="AP39" s="182"/>
      <c r="AQ39" s="188"/>
      <c r="AR39" s="24"/>
      <c r="AS39" s="24"/>
    </row>
    <row r="40" spans="1:45" ht="15" customHeight="1" x14ac:dyDescent="0.2">
      <c r="A40" s="2"/>
      <c r="B40" s="181">
        <v>2013</v>
      </c>
      <c r="C40" s="87" t="s">
        <v>70</v>
      </c>
      <c r="D40" s="182" t="s">
        <v>99</v>
      </c>
      <c r="E40" s="87"/>
      <c r="F40" s="87">
        <v>23</v>
      </c>
      <c r="G40" s="87">
        <v>2</v>
      </c>
      <c r="H40" s="183">
        <v>0</v>
      </c>
      <c r="I40" s="183">
        <v>0.5</v>
      </c>
      <c r="J40" s="183">
        <v>0.5</v>
      </c>
      <c r="K40" s="184">
        <v>2</v>
      </c>
      <c r="L40" s="38"/>
      <c r="M40" s="185" t="s">
        <v>189</v>
      </c>
      <c r="N40" s="87"/>
      <c r="O40" s="87"/>
      <c r="P40" s="219" t="s">
        <v>337</v>
      </c>
      <c r="Q40" s="219" t="s">
        <v>301</v>
      </c>
      <c r="R40" s="219" t="s">
        <v>313</v>
      </c>
      <c r="S40" s="219" t="s">
        <v>325</v>
      </c>
      <c r="T40" s="183"/>
      <c r="U40" s="184" t="s">
        <v>288</v>
      </c>
      <c r="V40" s="38"/>
      <c r="W40" s="196"/>
      <c r="X40" s="189"/>
      <c r="Y40" s="189"/>
      <c r="Z40" s="182"/>
      <c r="AA40" s="182"/>
      <c r="AB40" s="182"/>
      <c r="AC40" s="189"/>
      <c r="AD40" s="182"/>
      <c r="AE40" s="182"/>
      <c r="AF40" s="182"/>
      <c r="AG40" s="189"/>
      <c r="AH40" s="188"/>
      <c r="AI40" s="203" t="s">
        <v>7</v>
      </c>
      <c r="AJ40" s="182"/>
      <c r="AK40" s="182"/>
      <c r="AL40" s="205">
        <f>PRODUCT(AL34+AL37)</f>
        <v>309</v>
      </c>
      <c r="AM40" s="205">
        <f>PRODUCT(AM34+AM37)</f>
        <v>84</v>
      </c>
      <c r="AN40" s="205">
        <f>PRODUCT(AN34+AN37)</f>
        <v>273</v>
      </c>
      <c r="AO40" s="182"/>
      <c r="AP40" s="182"/>
      <c r="AQ40" s="188"/>
      <c r="AR40" s="24"/>
      <c r="AS40" s="24"/>
    </row>
    <row r="41" spans="1:45" ht="15" customHeight="1" x14ac:dyDescent="0.2">
      <c r="A41" s="2"/>
      <c r="B41" s="181">
        <v>2014</v>
      </c>
      <c r="C41" s="87" t="s">
        <v>70</v>
      </c>
      <c r="D41" s="182" t="s">
        <v>99</v>
      </c>
      <c r="E41" s="87"/>
      <c r="F41" s="87">
        <v>24</v>
      </c>
      <c r="G41" s="87">
        <v>26</v>
      </c>
      <c r="H41" s="183">
        <v>0.38461538461538464</v>
      </c>
      <c r="I41" s="183">
        <v>0.69230769230769229</v>
      </c>
      <c r="J41" s="183">
        <v>1.0769230769230769</v>
      </c>
      <c r="K41" s="184">
        <v>4.384615384615385</v>
      </c>
      <c r="L41" s="38"/>
      <c r="M41" s="185" t="s">
        <v>192</v>
      </c>
      <c r="N41" s="87"/>
      <c r="O41" s="87"/>
      <c r="P41" s="219" t="s">
        <v>338</v>
      </c>
      <c r="Q41" s="219" t="s">
        <v>302</v>
      </c>
      <c r="R41" s="219" t="s">
        <v>314</v>
      </c>
      <c r="S41" s="219" t="s">
        <v>326</v>
      </c>
      <c r="T41" s="183"/>
      <c r="U41" s="184" t="s">
        <v>289</v>
      </c>
      <c r="V41" s="38"/>
      <c r="W41" s="185" t="s">
        <v>267</v>
      </c>
      <c r="X41" s="189"/>
      <c r="Y41" s="189"/>
      <c r="Z41" s="182"/>
      <c r="AA41" s="182"/>
      <c r="AB41" s="182"/>
      <c r="AC41" s="189"/>
      <c r="AD41" s="182"/>
      <c r="AE41" s="182"/>
      <c r="AF41" s="182"/>
      <c r="AG41" s="189"/>
      <c r="AH41" s="188"/>
      <c r="AI41" s="203" t="s">
        <v>343</v>
      </c>
      <c r="AJ41" s="182"/>
      <c r="AK41" s="182"/>
      <c r="AL41" s="205"/>
      <c r="AM41" s="226">
        <f>PRODUCT(AM40/AL40)</f>
        <v>0.27184466019417475</v>
      </c>
      <c r="AN41" s="226">
        <f>PRODUCT(AN40/AL40)</f>
        <v>0.88349514563106801</v>
      </c>
      <c r="AO41" s="182"/>
      <c r="AP41" s="182"/>
      <c r="AQ41" s="188"/>
      <c r="AR41" s="24"/>
      <c r="AS41" s="24"/>
    </row>
    <row r="42" spans="1:45" ht="15" customHeight="1" x14ac:dyDescent="0.2">
      <c r="A42" s="2"/>
      <c r="B42" s="181">
        <v>2015</v>
      </c>
      <c r="C42" s="87" t="s">
        <v>70</v>
      </c>
      <c r="D42" s="182" t="s">
        <v>99</v>
      </c>
      <c r="E42" s="87"/>
      <c r="F42" s="87">
        <v>25</v>
      </c>
      <c r="G42" s="87">
        <v>21</v>
      </c>
      <c r="H42" s="183">
        <v>0.52380952380952384</v>
      </c>
      <c r="I42" s="183">
        <v>0.66666666666666663</v>
      </c>
      <c r="J42" s="183">
        <v>1.1904761904761905</v>
      </c>
      <c r="K42" s="184">
        <v>3.0476190476190474</v>
      </c>
      <c r="L42" s="38"/>
      <c r="M42" s="185" t="s">
        <v>193</v>
      </c>
      <c r="N42" s="87"/>
      <c r="O42" s="87"/>
      <c r="P42" s="219" t="s">
        <v>339</v>
      </c>
      <c r="Q42" s="219" t="s">
        <v>303</v>
      </c>
      <c r="R42" s="219" t="s">
        <v>315</v>
      </c>
      <c r="S42" s="219" t="s">
        <v>327</v>
      </c>
      <c r="T42" s="183"/>
      <c r="U42" s="184" t="s">
        <v>290</v>
      </c>
      <c r="V42" s="38"/>
      <c r="W42" s="181">
        <v>1000</v>
      </c>
      <c r="X42" s="189"/>
      <c r="Y42" s="217" t="s">
        <v>278</v>
      </c>
      <c r="Z42" s="217"/>
      <c r="AA42" s="217"/>
      <c r="AB42" s="217"/>
      <c r="AC42" s="217"/>
      <c r="AD42" s="217"/>
      <c r="AE42" s="217"/>
      <c r="AF42" s="217"/>
      <c r="AG42" s="217" t="s">
        <v>279</v>
      </c>
      <c r="AH42" s="184">
        <v>3.8461538461538463</v>
      </c>
      <c r="AI42" s="203"/>
      <c r="AJ42" s="182"/>
      <c r="AK42" s="182"/>
      <c r="AL42" s="182"/>
      <c r="AM42" s="189"/>
      <c r="AN42" s="182"/>
      <c r="AO42" s="182"/>
      <c r="AP42" s="182"/>
      <c r="AQ42" s="188"/>
      <c r="AR42" s="24"/>
      <c r="AS42" s="24"/>
    </row>
    <row r="43" spans="1:45" ht="15" customHeight="1" x14ac:dyDescent="0.2">
      <c r="A43" s="2"/>
      <c r="B43" s="181">
        <v>2016</v>
      </c>
      <c r="C43" s="87" t="s">
        <v>70</v>
      </c>
      <c r="D43" s="182" t="s">
        <v>99</v>
      </c>
      <c r="E43" s="87"/>
      <c r="F43" s="87">
        <v>26</v>
      </c>
      <c r="G43" s="87">
        <v>28</v>
      </c>
      <c r="H43" s="183">
        <v>0.21428571428571427</v>
      </c>
      <c r="I43" s="183">
        <v>1.0357142857142858</v>
      </c>
      <c r="J43" s="183">
        <v>1.25</v>
      </c>
      <c r="K43" s="184">
        <v>5.1428571428571432</v>
      </c>
      <c r="L43" s="38"/>
      <c r="M43" s="185" t="s">
        <v>195</v>
      </c>
      <c r="N43" s="87"/>
      <c r="O43" s="87"/>
      <c r="P43" s="219" t="s">
        <v>290</v>
      </c>
      <c r="Q43" s="219" t="s">
        <v>304</v>
      </c>
      <c r="R43" s="219" t="s">
        <v>316</v>
      </c>
      <c r="S43" s="219" t="s">
        <v>328</v>
      </c>
      <c r="T43" s="183"/>
      <c r="U43" s="184" t="s">
        <v>291</v>
      </c>
      <c r="V43" s="38"/>
      <c r="W43" s="196"/>
      <c r="X43" s="189"/>
      <c r="Y43" s="189"/>
      <c r="Z43" s="182"/>
      <c r="AA43" s="182"/>
      <c r="AB43" s="182"/>
      <c r="AC43" s="189"/>
      <c r="AD43" s="182"/>
      <c r="AE43" s="182"/>
      <c r="AF43" s="182"/>
      <c r="AG43" s="189"/>
      <c r="AH43" s="188"/>
      <c r="AI43" s="224" t="s">
        <v>345</v>
      </c>
      <c r="AJ43" s="180"/>
      <c r="AK43" s="180"/>
      <c r="AL43" s="225" t="s">
        <v>346</v>
      </c>
      <c r="AM43" s="225" t="s">
        <v>347</v>
      </c>
      <c r="AN43" s="225" t="s">
        <v>348</v>
      </c>
      <c r="AO43" s="225"/>
      <c r="AP43" s="178"/>
      <c r="AQ43" s="85"/>
      <c r="AR43" s="24"/>
      <c r="AS43" s="24"/>
    </row>
    <row r="44" spans="1:45" ht="15" customHeight="1" x14ac:dyDescent="0.2">
      <c r="A44" s="2"/>
      <c r="B44" s="181">
        <v>2017</v>
      </c>
      <c r="C44" s="87" t="s">
        <v>70</v>
      </c>
      <c r="D44" s="182" t="s">
        <v>99</v>
      </c>
      <c r="E44" s="87"/>
      <c r="F44" s="87">
        <v>27</v>
      </c>
      <c r="G44" s="87">
        <v>32</v>
      </c>
      <c r="H44" s="183">
        <v>0.28125</v>
      </c>
      <c r="I44" s="183">
        <v>1.28125</v>
      </c>
      <c r="J44" s="183">
        <v>1.5625</v>
      </c>
      <c r="K44" s="221">
        <v>5.59375</v>
      </c>
      <c r="L44" s="38"/>
      <c r="M44" s="185" t="s">
        <v>197</v>
      </c>
      <c r="N44" s="87"/>
      <c r="O44" s="87"/>
      <c r="P44" s="219" t="s">
        <v>340</v>
      </c>
      <c r="Q44" s="219" t="s">
        <v>305</v>
      </c>
      <c r="R44" s="219" t="s">
        <v>317</v>
      </c>
      <c r="S44" s="219" t="s">
        <v>329</v>
      </c>
      <c r="T44" s="183"/>
      <c r="U44" s="184" t="s">
        <v>292</v>
      </c>
      <c r="V44" s="38"/>
      <c r="W44" s="196"/>
      <c r="X44" s="189"/>
      <c r="Y44" s="189"/>
      <c r="Z44" s="182"/>
      <c r="AA44" s="182"/>
      <c r="AB44" s="182"/>
      <c r="AC44" s="189"/>
      <c r="AD44" s="182"/>
      <c r="AE44" s="182"/>
      <c r="AF44" s="182"/>
      <c r="AG44" s="189"/>
      <c r="AH44" s="188"/>
      <c r="AI44" s="203" t="s">
        <v>350</v>
      </c>
      <c r="AJ44" s="182"/>
      <c r="AK44" s="182"/>
      <c r="AL44" s="226">
        <f>PRODUCT(AM35)</f>
        <v>0.33035714285714285</v>
      </c>
      <c r="AM44" s="226">
        <f>PRODUCT(AM61)</f>
        <v>0.39473684210526316</v>
      </c>
      <c r="AN44" s="226">
        <f>PRODUCT(AL44-AM44)</f>
        <v>-6.4379699248120315E-2</v>
      </c>
      <c r="AO44" s="205"/>
      <c r="AP44" s="182"/>
      <c r="AQ44" s="188"/>
      <c r="AR44" s="24"/>
      <c r="AS44" s="24"/>
    </row>
    <row r="45" spans="1:45" ht="15" customHeight="1" x14ac:dyDescent="0.2">
      <c r="A45" s="2"/>
      <c r="B45" s="181">
        <v>2018</v>
      </c>
      <c r="C45" s="87" t="s">
        <v>78</v>
      </c>
      <c r="D45" s="182" t="s">
        <v>99</v>
      </c>
      <c r="E45" s="87"/>
      <c r="F45" s="87">
        <v>28</v>
      </c>
      <c r="G45" s="87">
        <v>19</v>
      </c>
      <c r="H45" s="183">
        <v>0.10526315789473684</v>
      </c>
      <c r="I45" s="183">
        <v>0.84210526315789469</v>
      </c>
      <c r="J45" s="183">
        <v>0.94736842105263153</v>
      </c>
      <c r="K45" s="184">
        <v>4.3157894736842106</v>
      </c>
      <c r="L45" s="38"/>
      <c r="M45" s="185" t="s">
        <v>199</v>
      </c>
      <c r="N45" s="87"/>
      <c r="O45" s="87"/>
      <c r="P45" s="219" t="s">
        <v>341</v>
      </c>
      <c r="Q45" s="219" t="s">
        <v>305</v>
      </c>
      <c r="R45" s="219" t="s">
        <v>318</v>
      </c>
      <c r="S45" s="219" t="s">
        <v>330</v>
      </c>
      <c r="T45" s="183"/>
      <c r="U45" s="184" t="s">
        <v>293</v>
      </c>
      <c r="V45" s="38"/>
      <c r="W45" s="196"/>
      <c r="X45" s="189"/>
      <c r="Y45" s="189"/>
      <c r="Z45" s="182"/>
      <c r="AA45" s="182"/>
      <c r="AB45" s="182"/>
      <c r="AC45" s="189"/>
      <c r="AD45" s="182"/>
      <c r="AE45" s="182"/>
      <c r="AF45" s="182"/>
      <c r="AG45" s="189"/>
      <c r="AH45" s="188"/>
      <c r="AI45" s="203" t="s">
        <v>344</v>
      </c>
      <c r="AJ45" s="182"/>
      <c r="AK45" s="182"/>
      <c r="AL45" s="226">
        <f>PRODUCT(AM38)</f>
        <v>0.11764705882352941</v>
      </c>
      <c r="AM45" s="226">
        <f>PRODUCT(AM64)</f>
        <v>0.17948717948717949</v>
      </c>
      <c r="AN45" s="226">
        <f t="shared" ref="AN45:AN46" si="3">PRODUCT(AL45-AM45)</f>
        <v>-6.1840120663650078E-2</v>
      </c>
      <c r="AO45" s="205"/>
      <c r="AP45" s="182"/>
      <c r="AQ45" s="188"/>
      <c r="AR45" s="24"/>
      <c r="AS45" s="24"/>
    </row>
    <row r="46" spans="1:45" ht="15" customHeight="1" x14ac:dyDescent="0.2">
      <c r="A46" s="2"/>
      <c r="B46" s="181">
        <v>2019</v>
      </c>
      <c r="C46" s="87" t="s">
        <v>78</v>
      </c>
      <c r="D46" s="182" t="s">
        <v>99</v>
      </c>
      <c r="E46" s="87"/>
      <c r="F46" s="87">
        <v>29</v>
      </c>
      <c r="G46" s="87">
        <v>26</v>
      </c>
      <c r="H46" s="183">
        <v>0.38461538461538464</v>
      </c>
      <c r="I46" s="183">
        <v>0.88461538461538458</v>
      </c>
      <c r="J46" s="183">
        <v>1.2692307692307692</v>
      </c>
      <c r="K46" s="184">
        <v>5.3461538461538458</v>
      </c>
      <c r="L46" s="38"/>
      <c r="M46" s="185" t="s">
        <v>201</v>
      </c>
      <c r="N46" s="87"/>
      <c r="O46" s="87"/>
      <c r="P46" s="219" t="s">
        <v>224</v>
      </c>
      <c r="Q46" s="219" t="s">
        <v>306</v>
      </c>
      <c r="R46" s="219" t="s">
        <v>319</v>
      </c>
      <c r="S46" s="219" t="s">
        <v>238</v>
      </c>
      <c r="T46" s="183"/>
      <c r="U46" s="184" t="s">
        <v>294</v>
      </c>
      <c r="V46" s="38"/>
      <c r="W46" s="196"/>
      <c r="X46" s="189"/>
      <c r="Y46" s="189"/>
      <c r="Z46" s="182"/>
      <c r="AA46" s="182"/>
      <c r="AB46" s="182"/>
      <c r="AC46" s="189"/>
      <c r="AD46" s="182"/>
      <c r="AE46" s="182"/>
      <c r="AF46" s="182"/>
      <c r="AG46" s="189"/>
      <c r="AH46" s="188"/>
      <c r="AI46" s="203" t="s">
        <v>7</v>
      </c>
      <c r="AJ46" s="182"/>
      <c r="AK46" s="182"/>
      <c r="AL46" s="226">
        <f>PRODUCT(AM41)</f>
        <v>0.27184466019417475</v>
      </c>
      <c r="AM46" s="226">
        <f>PRODUCT(AM67)</f>
        <v>0.32173913043478258</v>
      </c>
      <c r="AN46" s="226">
        <f t="shared" si="3"/>
        <v>-4.9894470240607836E-2</v>
      </c>
      <c r="AO46" s="205"/>
      <c r="AP46" s="182"/>
      <c r="AQ46" s="188"/>
      <c r="AR46" s="24"/>
      <c r="AS46" s="24"/>
    </row>
    <row r="47" spans="1:45" ht="15" customHeight="1" x14ac:dyDescent="0.2">
      <c r="A47" s="2"/>
      <c r="B47" s="181">
        <v>2020</v>
      </c>
      <c r="C47" s="87" t="s">
        <v>66</v>
      </c>
      <c r="D47" s="182" t="s">
        <v>99</v>
      </c>
      <c r="E47" s="87"/>
      <c r="F47" s="87">
        <v>30</v>
      </c>
      <c r="G47" s="87">
        <v>22</v>
      </c>
      <c r="H47" s="220">
        <f>PRODUCT((F20+G20)/E20)</f>
        <v>0.81818181818181823</v>
      </c>
      <c r="I47" s="183">
        <f>PRODUCT(H20/E20)</f>
        <v>0.40909090909090912</v>
      </c>
      <c r="J47" s="183">
        <f>PRODUCT(F20+G20+H20)/E20</f>
        <v>1.2272727272727273</v>
      </c>
      <c r="K47" s="184">
        <f>PRODUCT(I20/E20)</f>
        <v>3.6363636363636362</v>
      </c>
      <c r="L47" s="38"/>
      <c r="M47" s="185" t="s">
        <v>365</v>
      </c>
      <c r="N47" s="87"/>
      <c r="O47" s="87"/>
      <c r="P47" s="91" t="s">
        <v>231</v>
      </c>
      <c r="Q47" s="91" t="s">
        <v>367</v>
      </c>
      <c r="R47" s="91" t="s">
        <v>213</v>
      </c>
      <c r="S47" s="91" t="s">
        <v>190</v>
      </c>
      <c r="T47" s="91"/>
      <c r="U47" s="221" t="s">
        <v>366</v>
      </c>
      <c r="V47" s="38"/>
      <c r="W47" s="196"/>
      <c r="X47" s="189"/>
      <c r="Y47" s="189"/>
      <c r="Z47" s="182"/>
      <c r="AA47" s="182"/>
      <c r="AB47" s="182"/>
      <c r="AC47" s="189"/>
      <c r="AD47" s="182"/>
      <c r="AE47" s="182"/>
      <c r="AF47" s="182"/>
      <c r="AG47" s="189"/>
      <c r="AH47" s="188"/>
      <c r="AI47" s="227"/>
      <c r="AJ47" s="182"/>
      <c r="AK47" s="182"/>
      <c r="AL47" s="182"/>
      <c r="AM47" s="205"/>
      <c r="AN47" s="205"/>
      <c r="AO47" s="205"/>
      <c r="AP47" s="182"/>
      <c r="AQ47" s="188"/>
      <c r="AR47" s="24"/>
      <c r="AS47" s="24"/>
    </row>
    <row r="48" spans="1:45" ht="15" customHeight="1" x14ac:dyDescent="0.2">
      <c r="A48" s="2"/>
      <c r="B48" s="181"/>
      <c r="C48" s="87"/>
      <c r="D48" s="182"/>
      <c r="E48" s="87"/>
      <c r="F48" s="87"/>
      <c r="G48" s="87"/>
      <c r="H48" s="183"/>
      <c r="I48" s="183"/>
      <c r="J48" s="183"/>
      <c r="K48" s="184"/>
      <c r="L48" s="38"/>
      <c r="M48" s="185"/>
      <c r="N48" s="87"/>
      <c r="O48" s="87"/>
      <c r="P48" s="87"/>
      <c r="Q48" s="87"/>
      <c r="R48" s="87"/>
      <c r="S48" s="87"/>
      <c r="T48" s="87"/>
      <c r="U48" s="184"/>
      <c r="V48" s="38"/>
      <c r="W48" s="196"/>
      <c r="X48" s="189"/>
      <c r="Y48" s="189"/>
      <c r="Z48" s="182"/>
      <c r="AA48" s="182"/>
      <c r="AB48" s="182"/>
      <c r="AC48" s="189"/>
      <c r="AD48" s="182"/>
      <c r="AE48" s="182"/>
      <c r="AF48" s="182"/>
      <c r="AG48" s="189"/>
      <c r="AH48" s="188"/>
      <c r="AI48" s="224" t="s">
        <v>349</v>
      </c>
      <c r="AJ48" s="180"/>
      <c r="AK48" s="180"/>
      <c r="AL48" s="225" t="s">
        <v>346</v>
      </c>
      <c r="AM48" s="225" t="s">
        <v>347</v>
      </c>
      <c r="AN48" s="225" t="s">
        <v>348</v>
      </c>
      <c r="AO48" s="225"/>
      <c r="AP48" s="178"/>
      <c r="AQ48" s="85"/>
      <c r="AR48" s="24"/>
      <c r="AS48" s="24"/>
    </row>
    <row r="49" spans="1:45" ht="15" customHeight="1" x14ac:dyDescent="0.2">
      <c r="A49" s="2"/>
      <c r="B49" s="176" t="s">
        <v>351</v>
      </c>
      <c r="C49" s="62"/>
      <c r="D49" s="178"/>
      <c r="E49" s="62"/>
      <c r="F49" s="62"/>
      <c r="G49" s="62"/>
      <c r="H49" s="228"/>
      <c r="I49" s="228"/>
      <c r="J49" s="228"/>
      <c r="K49" s="229"/>
      <c r="L49" s="38"/>
      <c r="M49" s="176" t="s">
        <v>352</v>
      </c>
      <c r="N49" s="62"/>
      <c r="O49" s="178"/>
      <c r="P49" s="62"/>
      <c r="Q49" s="62"/>
      <c r="R49" s="62"/>
      <c r="S49" s="228"/>
      <c r="T49" s="228"/>
      <c r="U49" s="229"/>
      <c r="V49" s="38"/>
      <c r="W49" s="196"/>
      <c r="X49" s="189"/>
      <c r="Y49" s="189"/>
      <c r="Z49" s="182"/>
      <c r="AA49" s="182"/>
      <c r="AB49" s="182"/>
      <c r="AC49" s="189"/>
      <c r="AD49" s="182"/>
      <c r="AE49" s="182"/>
      <c r="AF49" s="182"/>
      <c r="AG49" s="189"/>
      <c r="AH49" s="188"/>
      <c r="AI49" s="203" t="s">
        <v>350</v>
      </c>
      <c r="AJ49" s="182"/>
      <c r="AK49" s="182"/>
      <c r="AL49" s="226">
        <f>PRODUCT(AN35)</f>
        <v>0.8973214285714286</v>
      </c>
      <c r="AM49" s="226">
        <f>PRODUCT(AN61)</f>
        <v>0.85526315789473684</v>
      </c>
      <c r="AN49" s="226">
        <f>PRODUCT(AL49-AM49)</f>
        <v>4.2058270676691767E-2</v>
      </c>
      <c r="AO49" s="205"/>
      <c r="AP49" s="182"/>
      <c r="AQ49" s="188"/>
      <c r="AR49" s="24"/>
      <c r="AS49" s="24"/>
    </row>
    <row r="50" spans="1:45" ht="15" customHeight="1" x14ac:dyDescent="0.2">
      <c r="A50" s="2"/>
      <c r="B50" s="185">
        <v>3900</v>
      </c>
      <c r="C50" s="189" t="s">
        <v>359</v>
      </c>
      <c r="D50" s="182"/>
      <c r="E50" s="87"/>
      <c r="F50" s="87"/>
      <c r="G50" s="87"/>
      <c r="H50" s="183"/>
      <c r="I50" s="183"/>
      <c r="J50" s="183"/>
      <c r="K50" s="184"/>
      <c r="L50" s="38"/>
      <c r="M50" s="185">
        <v>5615</v>
      </c>
      <c r="N50" s="189" t="s">
        <v>360</v>
      </c>
      <c r="O50" s="87"/>
      <c r="P50" s="87"/>
      <c r="Q50" s="87"/>
      <c r="R50" s="87"/>
      <c r="S50" s="87"/>
      <c r="T50" s="183"/>
      <c r="U50" s="184"/>
      <c r="V50" s="38"/>
      <c r="W50" s="196"/>
      <c r="X50" s="189"/>
      <c r="Y50" s="189"/>
      <c r="Z50" s="182"/>
      <c r="AA50" s="182"/>
      <c r="AB50" s="182"/>
      <c r="AC50" s="189"/>
      <c r="AD50" s="182"/>
      <c r="AE50" s="182"/>
      <c r="AF50" s="182"/>
      <c r="AG50" s="189"/>
      <c r="AH50" s="188"/>
      <c r="AI50" s="203" t="s">
        <v>344</v>
      </c>
      <c r="AJ50" s="182"/>
      <c r="AK50" s="182"/>
      <c r="AL50" s="226">
        <f>PRODUCT(AN38)</f>
        <v>0.84705882352941175</v>
      </c>
      <c r="AM50" s="226">
        <f>PRODUCT(AN64)</f>
        <v>0.51282051282051277</v>
      </c>
      <c r="AN50" s="226">
        <f t="shared" ref="AN50:AN51" si="4">PRODUCT(AL50-AM50)</f>
        <v>0.33423831070889898</v>
      </c>
      <c r="AO50" s="205"/>
      <c r="AP50" s="182"/>
      <c r="AQ50" s="188"/>
      <c r="AR50" s="24"/>
      <c r="AS50" s="24"/>
    </row>
    <row r="51" spans="1:45" ht="15" customHeight="1" x14ac:dyDescent="0.2">
      <c r="A51" s="2"/>
      <c r="B51" s="181"/>
      <c r="C51" s="87"/>
      <c r="D51" s="182"/>
      <c r="E51" s="87"/>
      <c r="F51" s="87"/>
      <c r="G51" s="87"/>
      <c r="H51" s="183"/>
      <c r="I51" s="183"/>
      <c r="J51" s="183"/>
      <c r="K51" s="184"/>
      <c r="L51" s="38"/>
      <c r="M51" s="185">
        <v>5118</v>
      </c>
      <c r="N51" s="182" t="s">
        <v>354</v>
      </c>
      <c r="O51" s="87"/>
      <c r="P51" s="87"/>
      <c r="Q51" s="87"/>
      <c r="R51" s="87"/>
      <c r="S51" s="87"/>
      <c r="T51" s="183"/>
      <c r="U51" s="184"/>
      <c r="V51" s="38"/>
      <c r="W51" s="196"/>
      <c r="X51" s="189"/>
      <c r="Y51" s="189"/>
      <c r="Z51" s="182"/>
      <c r="AA51" s="182"/>
      <c r="AB51" s="182"/>
      <c r="AC51" s="189"/>
      <c r="AD51" s="182"/>
      <c r="AE51" s="182"/>
      <c r="AF51" s="182"/>
      <c r="AG51" s="189"/>
      <c r="AH51" s="188"/>
      <c r="AI51" s="203" t="s">
        <v>7</v>
      </c>
      <c r="AJ51" s="182"/>
      <c r="AK51" s="182"/>
      <c r="AL51" s="226">
        <f>PRODUCT(AN41)</f>
        <v>0.88349514563106801</v>
      </c>
      <c r="AM51" s="226">
        <f>PRODUCT(AN67)</f>
        <v>0.73913043478260865</v>
      </c>
      <c r="AN51" s="226">
        <f t="shared" si="4"/>
        <v>0.14436471084845937</v>
      </c>
      <c r="AO51" s="205"/>
      <c r="AP51" s="182"/>
      <c r="AQ51" s="188"/>
      <c r="AR51" s="24"/>
      <c r="AS51" s="24"/>
    </row>
    <row r="52" spans="1:45" ht="15" customHeight="1" x14ac:dyDescent="0.2">
      <c r="A52" s="2"/>
      <c r="B52" s="176" t="s">
        <v>353</v>
      </c>
      <c r="C52" s="62"/>
      <c r="D52" s="178"/>
      <c r="E52" s="62"/>
      <c r="F52" s="62"/>
      <c r="G52" s="62"/>
      <c r="H52" s="228"/>
      <c r="I52" s="228"/>
      <c r="J52" s="228"/>
      <c r="K52" s="229"/>
      <c r="L52" s="38"/>
      <c r="M52" s="185"/>
      <c r="N52" s="87"/>
      <c r="O52" s="87"/>
      <c r="P52" s="87"/>
      <c r="Q52" s="87"/>
      <c r="R52" s="87"/>
      <c r="S52" s="87"/>
      <c r="T52" s="183"/>
      <c r="U52" s="184"/>
      <c r="V52" s="38"/>
      <c r="W52" s="196"/>
      <c r="X52" s="189"/>
      <c r="Y52" s="189"/>
      <c r="Z52" s="182"/>
      <c r="AA52" s="182"/>
      <c r="AB52" s="182"/>
      <c r="AC52" s="189"/>
      <c r="AD52" s="182"/>
      <c r="AE52" s="182"/>
      <c r="AF52" s="182"/>
      <c r="AG52" s="189"/>
      <c r="AH52" s="188"/>
      <c r="AI52" s="182"/>
      <c r="AJ52" s="182"/>
      <c r="AK52" s="182"/>
      <c r="AL52" s="226"/>
      <c r="AM52" s="226"/>
      <c r="AN52" s="226"/>
      <c r="AO52" s="205"/>
      <c r="AP52" s="182"/>
      <c r="AQ52" s="188"/>
      <c r="AR52" s="24"/>
      <c r="AS52" s="24"/>
    </row>
    <row r="53" spans="1:45" ht="15" customHeight="1" x14ac:dyDescent="0.2">
      <c r="A53" s="2"/>
      <c r="B53" s="185">
        <v>5615</v>
      </c>
      <c r="C53" s="182" t="s">
        <v>361</v>
      </c>
      <c r="D53" s="186"/>
      <c r="E53" s="87"/>
      <c r="F53" s="87"/>
      <c r="G53" s="87"/>
      <c r="H53" s="183"/>
      <c r="I53" s="183"/>
      <c r="J53" s="183"/>
      <c r="K53" s="184"/>
      <c r="L53" s="38"/>
      <c r="M53" s="185"/>
      <c r="N53" s="87"/>
      <c r="O53" s="87"/>
      <c r="P53" s="87"/>
      <c r="Q53" s="87"/>
      <c r="R53" s="87"/>
      <c r="S53" s="87"/>
      <c r="T53" s="183"/>
      <c r="U53" s="184"/>
      <c r="V53" s="38"/>
      <c r="W53" s="196"/>
      <c r="X53" s="189"/>
      <c r="Y53" s="189"/>
      <c r="Z53" s="182"/>
      <c r="AA53" s="182"/>
      <c r="AB53" s="182"/>
      <c r="AC53" s="189"/>
      <c r="AD53" s="182"/>
      <c r="AE53" s="182"/>
      <c r="AF53" s="182"/>
      <c r="AG53" s="189"/>
      <c r="AH53" s="188"/>
      <c r="AI53" s="182"/>
      <c r="AJ53" s="182"/>
      <c r="AK53" s="182"/>
      <c r="AL53" s="226"/>
      <c r="AM53" s="226"/>
      <c r="AN53" s="226"/>
      <c r="AO53" s="205"/>
      <c r="AP53" s="182"/>
      <c r="AQ53" s="188"/>
      <c r="AR53" s="24"/>
      <c r="AS53" s="24"/>
    </row>
    <row r="54" spans="1:45" ht="15" customHeight="1" x14ac:dyDescent="0.2">
      <c r="A54" s="2"/>
      <c r="B54" s="185"/>
      <c r="C54" s="182"/>
      <c r="D54" s="186"/>
      <c r="E54" s="87"/>
      <c r="F54" s="87"/>
      <c r="G54" s="87"/>
      <c r="H54" s="183"/>
      <c r="I54" s="183"/>
      <c r="J54" s="183"/>
      <c r="K54" s="184"/>
      <c r="L54" s="38"/>
      <c r="M54" s="185"/>
      <c r="N54" s="87"/>
      <c r="O54" s="87"/>
      <c r="P54" s="87"/>
      <c r="Q54" s="87"/>
      <c r="R54" s="87"/>
      <c r="S54" s="87"/>
      <c r="T54" s="183"/>
      <c r="U54" s="184"/>
      <c r="V54" s="38"/>
      <c r="W54" s="196"/>
      <c r="X54" s="189"/>
      <c r="Y54" s="189"/>
      <c r="Z54" s="182"/>
      <c r="AA54" s="182"/>
      <c r="AB54" s="182"/>
      <c r="AC54" s="189"/>
      <c r="AD54" s="182"/>
      <c r="AE54" s="182"/>
      <c r="AF54" s="182"/>
      <c r="AG54" s="189"/>
      <c r="AH54" s="188"/>
      <c r="AI54" s="182"/>
      <c r="AJ54" s="182"/>
      <c r="AK54" s="182"/>
      <c r="AL54" s="226"/>
      <c r="AM54" s="226"/>
      <c r="AN54" s="226"/>
      <c r="AO54" s="205"/>
      <c r="AP54" s="182"/>
      <c r="AQ54" s="188"/>
      <c r="AR54" s="24"/>
      <c r="AS54" s="24"/>
    </row>
    <row r="55" spans="1:45" ht="15" customHeight="1" x14ac:dyDescent="0.2">
      <c r="A55" s="2"/>
      <c r="B55" s="232" t="s">
        <v>356</v>
      </c>
      <c r="C55" s="180" t="s">
        <v>357</v>
      </c>
      <c r="D55" s="180"/>
      <c r="E55" s="62" t="s">
        <v>3</v>
      </c>
      <c r="F55" s="62"/>
      <c r="G55" s="62" t="s">
        <v>358</v>
      </c>
      <c r="H55" s="228"/>
      <c r="I55" s="228"/>
      <c r="J55" s="228"/>
      <c r="K55" s="229"/>
      <c r="L55" s="38"/>
      <c r="M55" s="185"/>
      <c r="N55" s="87"/>
      <c r="O55" s="87"/>
      <c r="P55" s="87"/>
      <c r="Q55" s="87"/>
      <c r="R55" s="87"/>
      <c r="S55" s="87"/>
      <c r="T55" s="183"/>
      <c r="U55" s="184"/>
      <c r="V55" s="38"/>
      <c r="W55" s="196"/>
      <c r="X55" s="189"/>
      <c r="Y55" s="189"/>
      <c r="Z55" s="182"/>
      <c r="AA55" s="182"/>
      <c r="AB55" s="182"/>
      <c r="AC55" s="189"/>
      <c r="AD55" s="182"/>
      <c r="AE55" s="182"/>
      <c r="AF55" s="182"/>
      <c r="AG55" s="189"/>
      <c r="AH55" s="188"/>
      <c r="AI55" s="182"/>
      <c r="AJ55" s="182"/>
      <c r="AK55" s="182"/>
      <c r="AL55" s="226"/>
      <c r="AM55" s="226"/>
      <c r="AN55" s="226"/>
      <c r="AO55" s="205"/>
      <c r="AP55" s="182"/>
      <c r="AQ55" s="188"/>
      <c r="AR55" s="24"/>
      <c r="AS55" s="24"/>
    </row>
    <row r="56" spans="1:45" ht="15" customHeight="1" x14ac:dyDescent="0.2">
      <c r="A56" s="2"/>
      <c r="B56" s="233"/>
      <c r="C56" s="234" t="s">
        <v>439</v>
      </c>
      <c r="D56" s="87"/>
      <c r="E56" s="87">
        <v>424</v>
      </c>
      <c r="F56" s="87"/>
      <c r="G56" s="87">
        <v>1711</v>
      </c>
      <c r="H56" s="87"/>
      <c r="I56" s="183"/>
      <c r="J56" s="183"/>
      <c r="K56" s="184"/>
      <c r="L56" s="38"/>
      <c r="M56" s="185"/>
      <c r="N56" s="87"/>
      <c r="O56" s="87"/>
      <c r="P56" s="87"/>
      <c r="Q56" s="87"/>
      <c r="R56" s="87"/>
      <c r="S56" s="87"/>
      <c r="T56" s="183"/>
      <c r="U56" s="184"/>
      <c r="V56" s="38"/>
      <c r="W56" s="196"/>
      <c r="X56" s="189"/>
      <c r="Y56" s="189"/>
      <c r="Z56" s="182"/>
      <c r="AA56" s="182"/>
      <c r="AB56" s="182"/>
      <c r="AC56" s="189"/>
      <c r="AD56" s="182"/>
      <c r="AE56" s="182"/>
      <c r="AF56" s="182"/>
      <c r="AG56" s="189"/>
      <c r="AH56" s="188"/>
      <c r="AI56" s="182"/>
      <c r="AJ56" s="182"/>
      <c r="AK56" s="182"/>
      <c r="AL56" s="226"/>
      <c r="AM56" s="226"/>
      <c r="AN56" s="226"/>
      <c r="AO56" s="205"/>
      <c r="AP56" s="182"/>
      <c r="AQ56" s="188"/>
      <c r="AR56" s="24"/>
      <c r="AS56" s="24"/>
    </row>
    <row r="57" spans="1:45" s="9" customFormat="1" ht="15" customHeight="1" x14ac:dyDescent="0.25">
      <c r="A57" s="23"/>
      <c r="B57" s="190"/>
      <c r="C57" s="191"/>
      <c r="D57" s="191"/>
      <c r="E57" s="191"/>
      <c r="F57" s="191"/>
      <c r="G57" s="191"/>
      <c r="H57" s="192"/>
      <c r="I57" s="192"/>
      <c r="J57" s="192"/>
      <c r="K57" s="193"/>
      <c r="L57" s="38"/>
      <c r="M57" s="190"/>
      <c r="N57" s="191"/>
      <c r="O57" s="191"/>
      <c r="P57" s="191"/>
      <c r="Q57" s="191"/>
      <c r="R57" s="191"/>
      <c r="S57" s="191"/>
      <c r="T57" s="191"/>
      <c r="U57" s="193"/>
      <c r="V57" s="38"/>
      <c r="W57" s="190"/>
      <c r="X57" s="191"/>
      <c r="Y57" s="191"/>
      <c r="Z57" s="191"/>
      <c r="AA57" s="191"/>
      <c r="AB57" s="191"/>
      <c r="AC57" s="191"/>
      <c r="AD57" s="191"/>
      <c r="AE57" s="191"/>
      <c r="AF57" s="192"/>
      <c r="AG57" s="192"/>
      <c r="AH57" s="193"/>
      <c r="AI57" s="191"/>
      <c r="AJ57" s="191"/>
      <c r="AK57" s="191"/>
      <c r="AL57" s="191"/>
      <c r="AM57" s="191"/>
      <c r="AN57" s="191"/>
      <c r="AO57" s="191"/>
      <c r="AP57" s="191"/>
      <c r="AQ57" s="194"/>
      <c r="AR57" s="35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212"/>
      <c r="AG58" s="213"/>
      <c r="AH58" s="213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9"/>
    </row>
    <row r="59" spans="1:45" ht="15" customHeight="1" x14ac:dyDescent="0.2">
      <c r="A59" s="2"/>
      <c r="B59" s="176" t="s">
        <v>185</v>
      </c>
      <c r="C59" s="62"/>
      <c r="D59" s="62"/>
      <c r="E59" s="62"/>
      <c r="F59" s="62" t="s">
        <v>183</v>
      </c>
      <c r="G59" s="62" t="s">
        <v>3</v>
      </c>
      <c r="H59" s="62" t="s">
        <v>5</v>
      </c>
      <c r="I59" s="62" t="s">
        <v>6</v>
      </c>
      <c r="J59" s="62" t="s">
        <v>184</v>
      </c>
      <c r="K59" s="177" t="s">
        <v>16</v>
      </c>
      <c r="L59" s="35"/>
      <c r="M59" s="195" t="s">
        <v>253</v>
      </c>
      <c r="N59" s="178"/>
      <c r="O59" s="178"/>
      <c r="P59" s="62" t="s">
        <v>3</v>
      </c>
      <c r="Q59" s="62" t="s">
        <v>5</v>
      </c>
      <c r="R59" s="62" t="s">
        <v>6</v>
      </c>
      <c r="S59" s="62" t="s">
        <v>184</v>
      </c>
      <c r="T59" s="178"/>
      <c r="U59" s="177" t="s">
        <v>16</v>
      </c>
      <c r="V59" s="35"/>
      <c r="W59" s="195" t="s">
        <v>271</v>
      </c>
      <c r="X59" s="178"/>
      <c r="Y59" s="178"/>
      <c r="Z59" s="178"/>
      <c r="AA59" s="178"/>
      <c r="AB59" s="178"/>
      <c r="AC59" s="178"/>
      <c r="AD59" s="178"/>
      <c r="AE59" s="178"/>
      <c r="AF59" s="214"/>
      <c r="AG59" s="214"/>
      <c r="AH59" s="215"/>
      <c r="AI59" s="179" t="s">
        <v>342</v>
      </c>
      <c r="AJ59" s="180"/>
      <c r="AK59" s="180"/>
      <c r="AL59" s="225" t="s">
        <v>3</v>
      </c>
      <c r="AM59" s="225" t="s">
        <v>5</v>
      </c>
      <c r="AN59" s="225" t="s">
        <v>6</v>
      </c>
      <c r="AO59" s="178"/>
      <c r="AP59" s="62" t="s">
        <v>355</v>
      </c>
      <c r="AQ59" s="85"/>
      <c r="AR59" s="24"/>
      <c r="AS59" s="24"/>
    </row>
    <row r="60" spans="1:45" ht="15" customHeight="1" x14ac:dyDescent="0.2">
      <c r="A60" s="2"/>
      <c r="B60" s="181">
        <v>2007</v>
      </c>
      <c r="C60" s="87" t="s">
        <v>60</v>
      </c>
      <c r="D60" s="182" t="s">
        <v>98</v>
      </c>
      <c r="E60" s="87"/>
      <c r="F60" s="87">
        <v>17</v>
      </c>
      <c r="G60" s="87">
        <v>1</v>
      </c>
      <c r="H60" s="183">
        <v>0</v>
      </c>
      <c r="I60" s="183">
        <v>0</v>
      </c>
      <c r="J60" s="183">
        <v>0</v>
      </c>
      <c r="K60" s="184">
        <v>0</v>
      </c>
      <c r="L60" s="38"/>
      <c r="M60" s="185" t="s">
        <v>254</v>
      </c>
      <c r="N60" s="87"/>
      <c r="O60" s="87">
        <v>20</v>
      </c>
      <c r="P60" s="87" t="s">
        <v>206</v>
      </c>
      <c r="Q60" s="183"/>
      <c r="R60" s="87"/>
      <c r="S60" s="87"/>
      <c r="T60" s="187"/>
      <c r="U60" s="198"/>
      <c r="V60" s="38"/>
      <c r="W60" s="185" t="s">
        <v>251</v>
      </c>
      <c r="X60" s="189"/>
      <c r="Y60" s="182"/>
      <c r="Z60" s="182"/>
      <c r="AA60" s="182"/>
      <c r="AB60" s="182"/>
      <c r="AC60" s="182"/>
      <c r="AD60" s="182"/>
      <c r="AE60" s="182"/>
      <c r="AF60" s="211"/>
      <c r="AG60" s="187"/>
      <c r="AH60" s="197"/>
      <c r="AI60" s="203" t="s">
        <v>350</v>
      </c>
      <c r="AJ60" s="182"/>
      <c r="AK60" s="182"/>
      <c r="AL60" s="205">
        <v>76</v>
      </c>
      <c r="AM60" s="205">
        <v>30</v>
      </c>
      <c r="AN60" s="205">
        <v>65</v>
      </c>
      <c r="AO60" s="182"/>
      <c r="AP60" s="230">
        <f>PRODUCT(AL60/AL66)</f>
        <v>0.66086956521739126</v>
      </c>
      <c r="AQ60" s="188"/>
      <c r="AR60" s="24"/>
      <c r="AS60" s="24"/>
    </row>
    <row r="61" spans="1:45" ht="15" customHeight="1" x14ac:dyDescent="0.2">
      <c r="A61" s="2"/>
      <c r="B61" s="181">
        <v>2008</v>
      </c>
      <c r="C61" s="87" t="s">
        <v>60</v>
      </c>
      <c r="D61" s="182" t="s">
        <v>98</v>
      </c>
      <c r="E61" s="87"/>
      <c r="F61" s="87">
        <v>18</v>
      </c>
      <c r="G61" s="87">
        <v>17</v>
      </c>
      <c r="H61" s="183">
        <v>0.11764705882352941</v>
      </c>
      <c r="I61" s="183">
        <v>0.47058823529411764</v>
      </c>
      <c r="J61" s="183">
        <v>0.58823529411764708</v>
      </c>
      <c r="K61" s="184">
        <v>2.0588235294117645</v>
      </c>
      <c r="L61" s="38"/>
      <c r="M61" s="185" t="s">
        <v>255</v>
      </c>
      <c r="N61" s="87"/>
      <c r="O61" s="87">
        <v>20</v>
      </c>
      <c r="P61" s="87" t="s">
        <v>207</v>
      </c>
      <c r="Q61" s="183" t="s">
        <v>218</v>
      </c>
      <c r="R61" s="87" t="s">
        <v>229</v>
      </c>
      <c r="S61" s="87" t="s">
        <v>237</v>
      </c>
      <c r="T61" s="187"/>
      <c r="U61" s="198" t="s">
        <v>243</v>
      </c>
      <c r="V61" s="38"/>
      <c r="W61" s="196" t="s">
        <v>196</v>
      </c>
      <c r="X61" s="182"/>
      <c r="Y61" s="189" t="s">
        <v>280</v>
      </c>
      <c r="Z61" s="182"/>
      <c r="AA61" s="182"/>
      <c r="AB61" s="182"/>
      <c r="AC61" s="182"/>
      <c r="AD61" s="182"/>
      <c r="AE61" s="182"/>
      <c r="AF61" s="211"/>
      <c r="AG61" s="182" t="s">
        <v>252</v>
      </c>
      <c r="AH61" s="197"/>
      <c r="AI61" s="182" t="s">
        <v>343</v>
      </c>
      <c r="AJ61" s="182"/>
      <c r="AK61" s="182"/>
      <c r="AL61" s="205"/>
      <c r="AM61" s="226">
        <f>PRODUCT(AM60/AL60)</f>
        <v>0.39473684210526316</v>
      </c>
      <c r="AN61" s="226">
        <f>PRODUCT(AN60/AL60)</f>
        <v>0.85526315789473684</v>
      </c>
      <c r="AO61" s="182"/>
      <c r="AP61" s="182"/>
      <c r="AQ61" s="188"/>
      <c r="AR61" s="24"/>
      <c r="AS61" s="24"/>
    </row>
    <row r="62" spans="1:45" ht="15" customHeight="1" x14ac:dyDescent="0.2">
      <c r="A62" s="2"/>
      <c r="B62" s="181">
        <v>2009</v>
      </c>
      <c r="C62" s="87" t="s">
        <v>78</v>
      </c>
      <c r="D62" s="182" t="s">
        <v>98</v>
      </c>
      <c r="E62" s="87"/>
      <c r="F62" s="87">
        <v>19</v>
      </c>
      <c r="G62" s="87">
        <v>11</v>
      </c>
      <c r="H62" s="183">
        <v>0.18181818181818182</v>
      </c>
      <c r="I62" s="183">
        <v>0.72727272727272729</v>
      </c>
      <c r="J62" s="183">
        <v>0.90909090909090906</v>
      </c>
      <c r="K62" s="184">
        <v>2.0909090909090908</v>
      </c>
      <c r="L62" s="38"/>
      <c r="M62" s="185" t="s">
        <v>256</v>
      </c>
      <c r="N62" s="87"/>
      <c r="O62" s="87">
        <v>21</v>
      </c>
      <c r="P62" s="87" t="s">
        <v>208</v>
      </c>
      <c r="Q62" s="183" t="s">
        <v>219</v>
      </c>
      <c r="R62" s="87" t="s">
        <v>230</v>
      </c>
      <c r="S62" s="87" t="s">
        <v>238</v>
      </c>
      <c r="T62" s="187"/>
      <c r="U62" s="198" t="s">
        <v>244</v>
      </c>
      <c r="V62" s="38"/>
      <c r="W62" s="181"/>
      <c r="X62" s="189"/>
      <c r="Y62" s="182"/>
      <c r="Z62" s="182"/>
      <c r="AA62" s="182"/>
      <c r="AB62" s="182"/>
      <c r="AC62" s="182"/>
      <c r="AD62" s="182"/>
      <c r="AE62" s="182"/>
      <c r="AF62" s="211"/>
      <c r="AG62" s="182"/>
      <c r="AH62" s="197"/>
      <c r="AI62" s="182"/>
      <c r="AJ62" s="182"/>
      <c r="AK62" s="182"/>
      <c r="AL62" s="205"/>
      <c r="AM62" s="205"/>
      <c r="AN62" s="205"/>
      <c r="AO62" s="182"/>
      <c r="AP62" s="182"/>
      <c r="AQ62" s="188"/>
      <c r="AR62" s="24"/>
      <c r="AS62" s="24"/>
    </row>
    <row r="63" spans="1:45" ht="15" customHeight="1" x14ac:dyDescent="0.2">
      <c r="A63" s="2"/>
      <c r="B63" s="181">
        <v>2010</v>
      </c>
      <c r="C63" s="87" t="s">
        <v>70</v>
      </c>
      <c r="D63" s="182" t="s">
        <v>98</v>
      </c>
      <c r="E63" s="87"/>
      <c r="F63" s="87">
        <v>20</v>
      </c>
      <c r="G63" s="87">
        <v>10</v>
      </c>
      <c r="H63" s="183">
        <v>0.3</v>
      </c>
      <c r="I63" s="183">
        <v>0.4</v>
      </c>
      <c r="J63" s="183">
        <v>0.7</v>
      </c>
      <c r="K63" s="184">
        <v>2.8</v>
      </c>
      <c r="L63" s="38"/>
      <c r="M63" s="185" t="s">
        <v>257</v>
      </c>
      <c r="N63" s="87"/>
      <c r="O63" s="87"/>
      <c r="P63" s="87" t="s">
        <v>209</v>
      </c>
      <c r="Q63" s="183" t="s">
        <v>220</v>
      </c>
      <c r="R63" s="87" t="s">
        <v>231</v>
      </c>
      <c r="S63" s="87" t="s">
        <v>208</v>
      </c>
      <c r="T63" s="187"/>
      <c r="U63" s="198" t="s">
        <v>245</v>
      </c>
      <c r="V63" s="38"/>
      <c r="W63" s="185" t="s">
        <v>268</v>
      </c>
      <c r="X63" s="189"/>
      <c r="Y63" s="182"/>
      <c r="Z63" s="182"/>
      <c r="AA63" s="182"/>
      <c r="AB63" s="182"/>
      <c r="AC63" s="182"/>
      <c r="AD63" s="182"/>
      <c r="AE63" s="182"/>
      <c r="AF63" s="211"/>
      <c r="AG63" s="182"/>
      <c r="AH63" s="197"/>
      <c r="AI63" s="203" t="s">
        <v>344</v>
      </c>
      <c r="AJ63" s="182"/>
      <c r="AK63" s="182"/>
      <c r="AL63" s="205">
        <v>39</v>
      </c>
      <c r="AM63" s="205">
        <v>7</v>
      </c>
      <c r="AN63" s="205">
        <v>20</v>
      </c>
      <c r="AO63" s="182"/>
      <c r="AP63" s="231">
        <v>0.36</v>
      </c>
      <c r="AQ63" s="188"/>
      <c r="AR63" s="24"/>
      <c r="AS63" s="24"/>
    </row>
    <row r="64" spans="1:45" ht="15" customHeight="1" x14ac:dyDescent="0.2">
      <c r="A64" s="2"/>
      <c r="B64" s="181">
        <v>2011</v>
      </c>
      <c r="C64" s="87" t="s">
        <v>77</v>
      </c>
      <c r="D64" s="182" t="s">
        <v>99</v>
      </c>
      <c r="E64" s="87"/>
      <c r="F64" s="87">
        <v>21</v>
      </c>
      <c r="G64" s="87"/>
      <c r="H64" s="183"/>
      <c r="I64" s="183"/>
      <c r="J64" s="183"/>
      <c r="K64" s="184"/>
      <c r="L64" s="38"/>
      <c r="M64" s="185" t="s">
        <v>258</v>
      </c>
      <c r="N64" s="87"/>
      <c r="O64" s="87"/>
      <c r="P64" s="87" t="s">
        <v>210</v>
      </c>
      <c r="Q64" s="183" t="s">
        <v>221</v>
      </c>
      <c r="R64" s="87" t="s">
        <v>232</v>
      </c>
      <c r="S64" s="87" t="s">
        <v>190</v>
      </c>
      <c r="T64" s="187"/>
      <c r="U64" s="198" t="s">
        <v>246</v>
      </c>
      <c r="V64" s="38"/>
      <c r="W64" s="196" t="s">
        <v>196</v>
      </c>
      <c r="X64" s="189"/>
      <c r="Y64" s="189" t="s">
        <v>281</v>
      </c>
      <c r="Z64" s="182"/>
      <c r="AA64" s="182"/>
      <c r="AB64" s="182"/>
      <c r="AC64" s="182"/>
      <c r="AD64" s="182"/>
      <c r="AE64" s="189"/>
      <c r="AF64" s="211"/>
      <c r="AG64" s="189" t="s">
        <v>269</v>
      </c>
      <c r="AH64" s="184">
        <v>0.99009900990099009</v>
      </c>
      <c r="AI64" s="182" t="s">
        <v>343</v>
      </c>
      <c r="AJ64" s="182"/>
      <c r="AK64" s="182"/>
      <c r="AL64" s="205"/>
      <c r="AM64" s="226">
        <f>PRODUCT(AM63/AL63)</f>
        <v>0.17948717948717949</v>
      </c>
      <c r="AN64" s="226">
        <f>PRODUCT(AN63/AL63)</f>
        <v>0.51282051282051277</v>
      </c>
      <c r="AO64" s="182"/>
      <c r="AP64" s="182"/>
      <c r="AQ64" s="188"/>
      <c r="AR64" s="24"/>
      <c r="AS64" s="24"/>
    </row>
    <row r="65" spans="1:45" ht="15" customHeight="1" x14ac:dyDescent="0.2">
      <c r="A65" s="2"/>
      <c r="B65" s="181">
        <v>2012</v>
      </c>
      <c r="C65" s="87" t="s">
        <v>66</v>
      </c>
      <c r="D65" s="182" t="s">
        <v>99</v>
      </c>
      <c r="E65" s="87"/>
      <c r="F65" s="87">
        <v>22</v>
      </c>
      <c r="G65" s="87">
        <v>12</v>
      </c>
      <c r="H65" s="183">
        <v>0.58333333333333337</v>
      </c>
      <c r="I65" s="220">
        <v>1.4166666666666667</v>
      </c>
      <c r="J65" s="220">
        <v>2</v>
      </c>
      <c r="K65" s="184">
        <v>6.166666666666667</v>
      </c>
      <c r="L65" s="38"/>
      <c r="M65" s="185" t="s">
        <v>259</v>
      </c>
      <c r="N65" s="87"/>
      <c r="O65" s="87"/>
      <c r="P65" s="87" t="s">
        <v>211</v>
      </c>
      <c r="Q65" s="183" t="s">
        <v>222</v>
      </c>
      <c r="R65" s="87" t="s">
        <v>194</v>
      </c>
      <c r="S65" s="87" t="s">
        <v>191</v>
      </c>
      <c r="T65" s="187"/>
      <c r="U65" s="198" t="s">
        <v>212</v>
      </c>
      <c r="V65" s="38"/>
      <c r="W65" s="181"/>
      <c r="X65" s="189"/>
      <c r="Y65" s="182"/>
      <c r="Z65" s="182"/>
      <c r="AA65" s="182"/>
      <c r="AB65" s="182"/>
      <c r="AC65" s="182"/>
      <c r="AD65" s="182"/>
      <c r="AE65" s="182"/>
      <c r="AF65" s="211"/>
      <c r="AG65" s="182"/>
      <c r="AH65" s="197"/>
      <c r="AI65" s="182"/>
      <c r="AJ65" s="182"/>
      <c r="AK65" s="182"/>
      <c r="AL65" s="205"/>
      <c r="AM65" s="205"/>
      <c r="AN65" s="205"/>
      <c r="AO65" s="182"/>
      <c r="AP65" s="182"/>
      <c r="AQ65" s="188"/>
      <c r="AR65" s="24"/>
      <c r="AS65" s="24"/>
    </row>
    <row r="66" spans="1:45" ht="15" customHeight="1" x14ac:dyDescent="0.2">
      <c r="A66" s="2"/>
      <c r="B66" s="181">
        <v>2013</v>
      </c>
      <c r="C66" s="87" t="s">
        <v>70</v>
      </c>
      <c r="D66" s="182" t="s">
        <v>99</v>
      </c>
      <c r="E66" s="87"/>
      <c r="F66" s="87">
        <v>23</v>
      </c>
      <c r="G66" s="87"/>
      <c r="H66" s="183"/>
      <c r="I66" s="183"/>
      <c r="J66" s="183"/>
      <c r="K66" s="184"/>
      <c r="L66" s="38"/>
      <c r="M66" s="185" t="s">
        <v>260</v>
      </c>
      <c r="N66" s="87"/>
      <c r="O66" s="87"/>
      <c r="P66" s="87" t="s">
        <v>212</v>
      </c>
      <c r="Q66" s="183" t="s">
        <v>223</v>
      </c>
      <c r="R66" s="87" t="s">
        <v>214</v>
      </c>
      <c r="S66" s="87" t="s">
        <v>226</v>
      </c>
      <c r="T66" s="187"/>
      <c r="U66" s="198" t="s">
        <v>225</v>
      </c>
      <c r="V66" s="38"/>
      <c r="W66" s="181"/>
      <c r="X66" s="189"/>
      <c r="Y66" s="182"/>
      <c r="Z66" s="182"/>
      <c r="AA66" s="182"/>
      <c r="AB66" s="182"/>
      <c r="AC66" s="182"/>
      <c r="AD66" s="182"/>
      <c r="AE66" s="182"/>
      <c r="AF66" s="211"/>
      <c r="AG66" s="182"/>
      <c r="AH66" s="197"/>
      <c r="AI66" s="182" t="s">
        <v>7</v>
      </c>
      <c r="AJ66" s="182"/>
      <c r="AK66" s="182"/>
      <c r="AL66" s="205">
        <f>PRODUCT(AL60+AL63)</f>
        <v>115</v>
      </c>
      <c r="AM66" s="205">
        <f>PRODUCT(AM60+AM63)</f>
        <v>37</v>
      </c>
      <c r="AN66" s="205">
        <f>PRODUCT(AN60+AN63)</f>
        <v>85</v>
      </c>
      <c r="AO66" s="182"/>
      <c r="AP66" s="182"/>
      <c r="AQ66" s="188"/>
      <c r="AR66" s="24"/>
      <c r="AS66" s="24"/>
    </row>
    <row r="67" spans="1:45" ht="15" customHeight="1" x14ac:dyDescent="0.2">
      <c r="A67" s="2"/>
      <c r="B67" s="181">
        <v>2014</v>
      </c>
      <c r="C67" s="87" t="s">
        <v>70</v>
      </c>
      <c r="D67" s="182" t="s">
        <v>99</v>
      </c>
      <c r="E67" s="87"/>
      <c r="F67" s="87">
        <v>24</v>
      </c>
      <c r="G67" s="87">
        <v>10</v>
      </c>
      <c r="H67" s="183">
        <v>0.3</v>
      </c>
      <c r="I67" s="183">
        <v>0.3</v>
      </c>
      <c r="J67" s="183">
        <v>0.6</v>
      </c>
      <c r="K67" s="184">
        <v>3.9</v>
      </c>
      <c r="L67" s="38"/>
      <c r="M67" s="185" t="s">
        <v>261</v>
      </c>
      <c r="N67" s="87"/>
      <c r="O67" s="87"/>
      <c r="P67" s="87" t="s">
        <v>213</v>
      </c>
      <c r="Q67" s="183" t="s">
        <v>224</v>
      </c>
      <c r="R67" s="87" t="s">
        <v>233</v>
      </c>
      <c r="S67" s="87" t="s">
        <v>239</v>
      </c>
      <c r="T67" s="187"/>
      <c r="U67" s="198" t="s">
        <v>247</v>
      </c>
      <c r="V67" s="38"/>
      <c r="W67" s="181"/>
      <c r="X67" s="189"/>
      <c r="Y67" s="182"/>
      <c r="Z67" s="182"/>
      <c r="AA67" s="182"/>
      <c r="AB67" s="182"/>
      <c r="AC67" s="182"/>
      <c r="AD67" s="182"/>
      <c r="AE67" s="182"/>
      <c r="AF67" s="211"/>
      <c r="AG67" s="182"/>
      <c r="AH67" s="197"/>
      <c r="AI67" s="182" t="s">
        <v>343</v>
      </c>
      <c r="AJ67" s="182"/>
      <c r="AK67" s="182"/>
      <c r="AL67" s="205"/>
      <c r="AM67" s="226">
        <f>PRODUCT(AM66/AL66)</f>
        <v>0.32173913043478258</v>
      </c>
      <c r="AN67" s="226">
        <f>PRODUCT(AN66/AL66)</f>
        <v>0.73913043478260865</v>
      </c>
      <c r="AO67" s="182"/>
      <c r="AP67" s="182"/>
      <c r="AQ67" s="188"/>
      <c r="AR67" s="24"/>
      <c r="AS67" s="24"/>
    </row>
    <row r="68" spans="1:45" ht="15" customHeight="1" x14ac:dyDescent="0.2">
      <c r="A68" s="2"/>
      <c r="B68" s="181">
        <v>2015</v>
      </c>
      <c r="C68" s="87" t="s">
        <v>70</v>
      </c>
      <c r="D68" s="182" t="s">
        <v>99</v>
      </c>
      <c r="E68" s="87"/>
      <c r="F68" s="87">
        <v>25</v>
      </c>
      <c r="G68" s="87">
        <v>8</v>
      </c>
      <c r="H68" s="183">
        <v>0.375</v>
      </c>
      <c r="I68" s="183">
        <v>0.625</v>
      </c>
      <c r="J68" s="183">
        <v>1</v>
      </c>
      <c r="K68" s="184">
        <v>3.75</v>
      </c>
      <c r="L68" s="38"/>
      <c r="M68" s="185" t="s">
        <v>262</v>
      </c>
      <c r="N68" s="87"/>
      <c r="O68" s="87"/>
      <c r="P68" s="87" t="s">
        <v>214</v>
      </c>
      <c r="Q68" s="183" t="s">
        <v>225</v>
      </c>
      <c r="R68" s="87" t="s">
        <v>234</v>
      </c>
      <c r="S68" s="87" t="s">
        <v>240</v>
      </c>
      <c r="T68" s="187"/>
      <c r="U68" s="198" t="s">
        <v>248</v>
      </c>
      <c r="V68" s="38"/>
      <c r="W68" s="181"/>
      <c r="X68" s="189"/>
      <c r="Y68" s="182"/>
      <c r="Z68" s="182"/>
      <c r="AA68" s="182"/>
      <c r="AB68" s="182"/>
      <c r="AC68" s="182"/>
      <c r="AD68" s="182"/>
      <c r="AE68" s="182"/>
      <c r="AF68" s="211"/>
      <c r="AG68" s="182"/>
      <c r="AH68" s="197"/>
      <c r="AI68" s="182"/>
      <c r="AJ68" s="182"/>
      <c r="AK68" s="182"/>
      <c r="AL68" s="182"/>
      <c r="AM68" s="189"/>
      <c r="AN68" s="182"/>
      <c r="AO68" s="182"/>
      <c r="AP68" s="182"/>
      <c r="AQ68" s="188"/>
      <c r="AR68" s="24"/>
      <c r="AS68" s="24"/>
    </row>
    <row r="69" spans="1:45" ht="15" customHeight="1" x14ac:dyDescent="0.2">
      <c r="A69" s="2"/>
      <c r="B69" s="181">
        <v>2016</v>
      </c>
      <c r="C69" s="87" t="s">
        <v>70</v>
      </c>
      <c r="D69" s="182" t="s">
        <v>99</v>
      </c>
      <c r="E69" s="87"/>
      <c r="F69" s="87">
        <v>26</v>
      </c>
      <c r="G69" s="87">
        <v>9</v>
      </c>
      <c r="H69" s="183">
        <v>0.1111111111111111</v>
      </c>
      <c r="I69" s="183">
        <v>0.66666666666666663</v>
      </c>
      <c r="J69" s="183">
        <v>0.77777777777777779</v>
      </c>
      <c r="K69" s="184">
        <v>5.4444444444444446</v>
      </c>
      <c r="L69" s="38"/>
      <c r="M69" s="185" t="s">
        <v>263</v>
      </c>
      <c r="N69" s="87"/>
      <c r="O69" s="87"/>
      <c r="P69" s="87" t="s">
        <v>215</v>
      </c>
      <c r="Q69" s="183" t="s">
        <v>226</v>
      </c>
      <c r="R69" s="87" t="s">
        <v>235</v>
      </c>
      <c r="S69" s="87" t="s">
        <v>241</v>
      </c>
      <c r="T69" s="187"/>
      <c r="U69" s="198" t="s">
        <v>202</v>
      </c>
      <c r="V69" s="38"/>
      <c r="W69" s="196"/>
      <c r="X69" s="189"/>
      <c r="Y69" s="182"/>
      <c r="Z69" s="182"/>
      <c r="AA69" s="182"/>
      <c r="AB69" s="182"/>
      <c r="AC69" s="182"/>
      <c r="AD69" s="182"/>
      <c r="AE69" s="189"/>
      <c r="AF69" s="199"/>
      <c r="AG69" s="187"/>
      <c r="AH69" s="210"/>
      <c r="AI69" s="182"/>
      <c r="AJ69" s="182"/>
      <c r="AK69" s="182"/>
      <c r="AL69" s="182"/>
      <c r="AM69" s="189"/>
      <c r="AN69" s="182"/>
      <c r="AO69" s="182"/>
      <c r="AP69" s="182"/>
      <c r="AQ69" s="188"/>
      <c r="AR69" s="24"/>
      <c r="AS69" s="24"/>
    </row>
    <row r="70" spans="1:45" ht="15" customHeight="1" x14ac:dyDescent="0.2">
      <c r="A70" s="2"/>
      <c r="B70" s="181">
        <v>2017</v>
      </c>
      <c r="C70" s="87" t="s">
        <v>70</v>
      </c>
      <c r="D70" s="182" t="s">
        <v>99</v>
      </c>
      <c r="E70" s="87"/>
      <c r="F70" s="87">
        <v>27</v>
      </c>
      <c r="G70" s="87">
        <v>11</v>
      </c>
      <c r="H70" s="183">
        <v>0.36363636363636365</v>
      </c>
      <c r="I70" s="183">
        <v>0.54545454545454541</v>
      </c>
      <c r="J70" s="183">
        <v>0.90909090909090906</v>
      </c>
      <c r="K70" s="221">
        <v>6.5454545454545459</v>
      </c>
      <c r="L70" s="38"/>
      <c r="M70" s="185" t="s">
        <v>264</v>
      </c>
      <c r="N70" s="87"/>
      <c r="O70" s="87"/>
      <c r="P70" s="87" t="s">
        <v>216</v>
      </c>
      <c r="Q70" s="183" t="s">
        <v>227</v>
      </c>
      <c r="R70" s="87" t="s">
        <v>236</v>
      </c>
      <c r="S70" s="87" t="s">
        <v>200</v>
      </c>
      <c r="T70" s="187"/>
      <c r="U70" s="198" t="s">
        <v>249</v>
      </c>
      <c r="V70" s="38"/>
      <c r="W70" s="216"/>
      <c r="X70" s="186"/>
      <c r="Y70" s="186"/>
      <c r="Z70" s="186"/>
      <c r="AA70" s="186"/>
      <c r="AB70" s="186"/>
      <c r="AC70" s="186"/>
      <c r="AD70" s="186"/>
      <c r="AE70" s="186"/>
      <c r="AF70" s="187"/>
      <c r="AG70" s="187"/>
      <c r="AH70" s="197"/>
      <c r="AI70" s="182"/>
      <c r="AJ70" s="182"/>
      <c r="AK70" s="182"/>
      <c r="AL70" s="182"/>
      <c r="AM70" s="189"/>
      <c r="AN70" s="182"/>
      <c r="AO70" s="182"/>
      <c r="AP70" s="182"/>
      <c r="AQ70" s="188"/>
      <c r="AR70" s="24"/>
      <c r="AS70" s="24"/>
    </row>
    <row r="71" spans="1:45" ht="15" customHeight="1" x14ac:dyDescent="0.2">
      <c r="A71" s="2"/>
      <c r="B71" s="181">
        <v>2018</v>
      </c>
      <c r="C71" s="87" t="s">
        <v>78</v>
      </c>
      <c r="D71" s="182" t="s">
        <v>99</v>
      </c>
      <c r="E71" s="87"/>
      <c r="F71" s="87">
        <v>28</v>
      </c>
      <c r="G71" s="87">
        <v>9</v>
      </c>
      <c r="H71" s="183">
        <v>0.1111111111111111</v>
      </c>
      <c r="I71" s="183">
        <v>1.3333333333333333</v>
      </c>
      <c r="J71" s="183">
        <v>1.4444444444444444</v>
      </c>
      <c r="K71" s="184">
        <v>5.1111111111111107</v>
      </c>
      <c r="L71" s="38"/>
      <c r="M71" s="185" t="s">
        <v>265</v>
      </c>
      <c r="N71" s="87"/>
      <c r="O71" s="87"/>
      <c r="P71" s="87" t="s">
        <v>217</v>
      </c>
      <c r="Q71" s="183" t="s">
        <v>228</v>
      </c>
      <c r="R71" s="87" t="s">
        <v>198</v>
      </c>
      <c r="S71" s="87" t="s">
        <v>242</v>
      </c>
      <c r="T71" s="187"/>
      <c r="U71" s="198" t="s">
        <v>250</v>
      </c>
      <c r="V71" s="38"/>
      <c r="W71" s="216"/>
      <c r="X71" s="186"/>
      <c r="Y71" s="186"/>
      <c r="Z71" s="186"/>
      <c r="AA71" s="186"/>
      <c r="AB71" s="186"/>
      <c r="AC71" s="186"/>
      <c r="AD71" s="186"/>
      <c r="AE71" s="186"/>
      <c r="AF71" s="187"/>
      <c r="AG71" s="187"/>
      <c r="AH71" s="197"/>
      <c r="AI71" s="182"/>
      <c r="AJ71" s="182"/>
      <c r="AK71" s="182"/>
      <c r="AL71" s="182"/>
      <c r="AM71" s="189"/>
      <c r="AN71" s="182"/>
      <c r="AO71" s="182"/>
      <c r="AP71" s="182"/>
      <c r="AQ71" s="188"/>
      <c r="AR71" s="24"/>
      <c r="AS71" s="24"/>
    </row>
    <row r="72" spans="1:45" ht="15" customHeight="1" x14ac:dyDescent="0.2">
      <c r="A72" s="2"/>
      <c r="B72" s="181">
        <v>2019</v>
      </c>
      <c r="C72" s="87" t="s">
        <v>78</v>
      </c>
      <c r="D72" s="182" t="s">
        <v>99</v>
      </c>
      <c r="E72" s="87"/>
      <c r="F72" s="87">
        <v>29</v>
      </c>
      <c r="G72" s="87">
        <v>10</v>
      </c>
      <c r="H72" s="220">
        <v>0.8</v>
      </c>
      <c r="I72" s="183">
        <v>1.1000000000000001</v>
      </c>
      <c r="J72" s="183">
        <v>1.9</v>
      </c>
      <c r="K72" s="184">
        <v>4.0999999999999996</v>
      </c>
      <c r="L72" s="38"/>
      <c r="M72" s="185" t="s">
        <v>266</v>
      </c>
      <c r="N72" s="87"/>
      <c r="O72" s="87"/>
      <c r="P72" s="87" t="s">
        <v>177</v>
      </c>
      <c r="Q72" s="183" t="s">
        <v>181</v>
      </c>
      <c r="R72" s="87" t="s">
        <v>178</v>
      </c>
      <c r="S72" s="87" t="s">
        <v>236</v>
      </c>
      <c r="T72" s="187"/>
      <c r="U72" s="198" t="s">
        <v>179</v>
      </c>
      <c r="V72" s="38"/>
      <c r="W72" s="216"/>
      <c r="X72" s="186"/>
      <c r="Y72" s="186"/>
      <c r="Z72" s="186"/>
      <c r="AA72" s="186"/>
      <c r="AB72" s="186"/>
      <c r="AC72" s="186"/>
      <c r="AD72" s="186"/>
      <c r="AE72" s="186"/>
      <c r="AF72" s="187"/>
      <c r="AG72" s="187"/>
      <c r="AH72" s="197"/>
      <c r="AI72" s="182"/>
      <c r="AJ72" s="182"/>
      <c r="AK72" s="182"/>
      <c r="AL72" s="182"/>
      <c r="AM72" s="189"/>
      <c r="AN72" s="182"/>
      <c r="AO72" s="182"/>
      <c r="AP72" s="182"/>
      <c r="AQ72" s="188"/>
      <c r="AR72" s="24"/>
      <c r="AS72" s="24"/>
    </row>
    <row r="73" spans="1:45" ht="15" customHeight="1" x14ac:dyDescent="0.2">
      <c r="A73" s="2"/>
      <c r="B73" s="181">
        <v>2020</v>
      </c>
      <c r="C73" s="87" t="s">
        <v>66</v>
      </c>
      <c r="D73" s="182" t="s">
        <v>99</v>
      </c>
      <c r="E73" s="87"/>
      <c r="F73" s="87">
        <v>30</v>
      </c>
      <c r="G73" s="87">
        <v>7</v>
      </c>
      <c r="H73" s="183">
        <f>PRODUCT(3/7)</f>
        <v>0.42857142857142855</v>
      </c>
      <c r="I73" s="183">
        <f>PRODUCT(5/7)</f>
        <v>0.7142857142857143</v>
      </c>
      <c r="J73" s="183">
        <f>PRODUCT(8/7)</f>
        <v>1.1428571428571428</v>
      </c>
      <c r="K73" s="184">
        <f>PRODUCT(27/7)</f>
        <v>3.8571428571428572</v>
      </c>
      <c r="L73" s="38"/>
      <c r="M73" s="185" t="s">
        <v>375</v>
      </c>
      <c r="N73" s="87"/>
      <c r="O73" s="87"/>
      <c r="P73" s="91" t="s">
        <v>179</v>
      </c>
      <c r="Q73" s="220" t="s">
        <v>377</v>
      </c>
      <c r="R73" s="91" t="s">
        <v>378</v>
      </c>
      <c r="S73" s="91" t="s">
        <v>217</v>
      </c>
      <c r="T73" s="222"/>
      <c r="U73" s="223" t="s">
        <v>379</v>
      </c>
      <c r="V73" s="38"/>
      <c r="W73" s="216"/>
      <c r="X73" s="186"/>
      <c r="Y73" s="186"/>
      <c r="Z73" s="186"/>
      <c r="AA73" s="186"/>
      <c r="AB73" s="186"/>
      <c r="AC73" s="186"/>
      <c r="AD73" s="186"/>
      <c r="AE73" s="186"/>
      <c r="AF73" s="187"/>
      <c r="AG73" s="187"/>
      <c r="AH73" s="197"/>
      <c r="AI73" s="182"/>
      <c r="AJ73" s="182"/>
      <c r="AK73" s="182"/>
      <c r="AL73" s="182"/>
      <c r="AM73" s="189"/>
      <c r="AN73" s="182"/>
      <c r="AO73" s="182"/>
      <c r="AP73" s="182"/>
      <c r="AQ73" s="188"/>
      <c r="AR73" s="24"/>
      <c r="AS73" s="24"/>
    </row>
    <row r="74" spans="1:45" s="9" customFormat="1" ht="15" customHeight="1" x14ac:dyDescent="0.25">
      <c r="A74" s="23"/>
      <c r="B74" s="190"/>
      <c r="C74" s="191"/>
      <c r="D74" s="191"/>
      <c r="E74" s="191"/>
      <c r="F74" s="191"/>
      <c r="G74" s="191"/>
      <c r="H74" s="192"/>
      <c r="I74" s="192"/>
      <c r="J74" s="192"/>
      <c r="K74" s="193"/>
      <c r="L74" s="38"/>
      <c r="M74" s="190"/>
      <c r="N74" s="191"/>
      <c r="O74" s="191"/>
      <c r="P74" s="191"/>
      <c r="Q74" s="191"/>
      <c r="R74" s="191"/>
      <c r="S74" s="191"/>
      <c r="T74" s="191"/>
      <c r="U74" s="193"/>
      <c r="V74" s="38"/>
      <c r="W74" s="190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4"/>
      <c r="AI74" s="191"/>
      <c r="AJ74" s="191"/>
      <c r="AK74" s="191"/>
      <c r="AL74" s="191"/>
      <c r="AM74" s="191"/>
      <c r="AN74" s="191"/>
      <c r="AO74" s="191"/>
      <c r="AP74" s="191"/>
      <c r="AQ74" s="194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24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5" s="9" customFormat="1" ht="15" customHeight="1" x14ac:dyDescent="0.2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5" s="9" customFormat="1" ht="15" customHeight="1" x14ac:dyDescent="0.2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  <row r="197" spans="33:36" ht="15" customHeight="1" x14ac:dyDescent="0.25">
      <c r="AG197" s="24"/>
      <c r="AH197" s="57"/>
      <c r="AI197" s="35"/>
      <c r="AJ197" s="35"/>
    </row>
    <row r="198" spans="33:36" ht="15" customHeight="1" x14ac:dyDescent="0.25">
      <c r="AG198" s="24"/>
      <c r="AH198" s="57"/>
      <c r="AI198" s="35"/>
      <c r="AJ198" s="35"/>
    </row>
  </sheetData>
  <sortState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94</v>
      </c>
      <c r="C1" s="6"/>
      <c r="D1" s="99"/>
      <c r="E1" s="109" t="s">
        <v>95</v>
      </c>
      <c r="F1" s="151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1"/>
      <c r="AB1" s="151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8" t="s">
        <v>85</v>
      </c>
      <c r="C2" s="63"/>
      <c r="D2" s="152"/>
      <c r="E2" s="13" t="s">
        <v>12</v>
      </c>
      <c r="F2" s="14"/>
      <c r="G2" s="14"/>
      <c r="H2" s="14"/>
      <c r="I2" s="20"/>
      <c r="J2" s="15"/>
      <c r="K2" s="100"/>
      <c r="L2" s="22" t="s">
        <v>168</v>
      </c>
      <c r="M2" s="14"/>
      <c r="N2" s="14"/>
      <c r="O2" s="21"/>
      <c r="P2" s="19"/>
      <c r="Q2" s="22" t="s">
        <v>169</v>
      </c>
      <c r="R2" s="14"/>
      <c r="S2" s="14"/>
      <c r="T2" s="14"/>
      <c r="U2" s="20"/>
      <c r="V2" s="21"/>
      <c r="W2" s="19"/>
      <c r="X2" s="153" t="s">
        <v>170</v>
      </c>
      <c r="Y2" s="154"/>
      <c r="Z2" s="155"/>
      <c r="AA2" s="13" t="s">
        <v>12</v>
      </c>
      <c r="AB2" s="14"/>
      <c r="AC2" s="14"/>
      <c r="AD2" s="14"/>
      <c r="AE2" s="20"/>
      <c r="AF2" s="15"/>
      <c r="AG2" s="100"/>
      <c r="AH2" s="22" t="s">
        <v>171</v>
      </c>
      <c r="AI2" s="14"/>
      <c r="AJ2" s="14"/>
      <c r="AK2" s="21"/>
      <c r="AL2" s="19"/>
      <c r="AM2" s="22" t="s">
        <v>169</v>
      </c>
      <c r="AN2" s="14"/>
      <c r="AO2" s="14"/>
      <c r="AP2" s="14"/>
      <c r="AQ2" s="20"/>
      <c r="AR2" s="21"/>
      <c r="AS2" s="15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57"/>
      <c r="W4" s="30"/>
      <c r="X4" s="25">
        <v>2005</v>
      </c>
      <c r="Y4" s="25" t="s">
        <v>76</v>
      </c>
      <c r="Z4" s="26" t="s">
        <v>96</v>
      </c>
      <c r="AA4" s="25">
        <v>2</v>
      </c>
      <c r="AB4" s="25">
        <v>0</v>
      </c>
      <c r="AC4" s="25">
        <v>0</v>
      </c>
      <c r="AD4" s="25">
        <v>0</v>
      </c>
      <c r="AE4" s="25">
        <v>1</v>
      </c>
      <c r="AF4" s="32">
        <v>0.33329999999999999</v>
      </c>
      <c r="AG4" s="175">
        <v>3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57"/>
      <c r="W5" s="30"/>
      <c r="X5" s="25"/>
      <c r="Y5" s="25"/>
      <c r="Z5" s="26"/>
      <c r="AA5" s="25"/>
      <c r="AB5" s="25"/>
      <c r="AC5" s="25"/>
      <c r="AD5" s="25"/>
      <c r="AE5" s="25"/>
      <c r="AF5" s="32"/>
      <c r="AG5" s="175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57"/>
      <c r="W6" s="30"/>
      <c r="X6" s="25">
        <v>2007</v>
      </c>
      <c r="Y6" s="25" t="s">
        <v>78</v>
      </c>
      <c r="Z6" s="26" t="s">
        <v>97</v>
      </c>
      <c r="AA6" s="25">
        <v>8</v>
      </c>
      <c r="AB6" s="25">
        <v>0</v>
      </c>
      <c r="AC6" s="25">
        <v>2</v>
      </c>
      <c r="AD6" s="25">
        <v>11</v>
      </c>
      <c r="AE6" s="25">
        <v>33</v>
      </c>
      <c r="AF6" s="32">
        <v>0.63460000000000005</v>
      </c>
      <c r="AG6" s="175">
        <v>52</v>
      </c>
      <c r="AH6" s="18"/>
      <c r="AI6" s="18"/>
      <c r="AJ6" s="18"/>
      <c r="AK6" s="18"/>
      <c r="AL6" s="24"/>
      <c r="AM6" s="25">
        <v>7</v>
      </c>
      <c r="AN6" s="25">
        <v>0</v>
      </c>
      <c r="AO6" s="25">
        <v>4</v>
      </c>
      <c r="AP6" s="25">
        <v>6</v>
      </c>
      <c r="AQ6" s="25">
        <v>30</v>
      </c>
      <c r="AR6" s="158">
        <v>0.61219999999999997</v>
      </c>
      <c r="AS6" s="1">
        <v>49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5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2012</v>
      </c>
      <c r="C8" s="29" t="s">
        <v>67</v>
      </c>
      <c r="D8" s="26" t="s">
        <v>88</v>
      </c>
      <c r="E8" s="25">
        <v>21</v>
      </c>
      <c r="F8" s="25">
        <v>1</v>
      </c>
      <c r="G8" s="25">
        <v>31</v>
      </c>
      <c r="H8" s="27">
        <v>13</v>
      </c>
      <c r="I8" s="25">
        <v>137</v>
      </c>
      <c r="J8" s="28">
        <v>0.69499999999999995</v>
      </c>
      <c r="K8" s="30">
        <v>197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5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8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172</v>
      </c>
      <c r="C9" s="72"/>
      <c r="D9" s="71"/>
      <c r="E9" s="70">
        <f>SUM(E4:E8)</f>
        <v>21</v>
      </c>
      <c r="F9" s="70">
        <f>SUM(F4:F8)</f>
        <v>1</v>
      </c>
      <c r="G9" s="70">
        <f>SUM(G4:G8)</f>
        <v>31</v>
      </c>
      <c r="H9" s="70">
        <f>SUM(H4:H8)</f>
        <v>13</v>
      </c>
      <c r="I9" s="70">
        <f>SUM(I4:I8)</f>
        <v>137</v>
      </c>
      <c r="J9" s="159">
        <f>PRODUCT(I9/K9)</f>
        <v>0.69543147208121825</v>
      </c>
      <c r="K9" s="100">
        <f>SUM(K4:K8)</f>
        <v>197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100">
        <f>SUM(W4:W8)</f>
        <v>0</v>
      </c>
      <c r="X9" s="16" t="s">
        <v>172</v>
      </c>
      <c r="Y9" s="17"/>
      <c r="Z9" s="15"/>
      <c r="AA9" s="70">
        <f>SUM(AA4:AA8)</f>
        <v>10</v>
      </c>
      <c r="AB9" s="70">
        <f>SUM(AB4:AB8)</f>
        <v>0</v>
      </c>
      <c r="AC9" s="70">
        <f>SUM(AC4:AC8)</f>
        <v>2</v>
      </c>
      <c r="AD9" s="70">
        <f>SUM(AD4:AD8)</f>
        <v>11</v>
      </c>
      <c r="AE9" s="70">
        <f>SUM(AE4:AE8)</f>
        <v>34</v>
      </c>
      <c r="AF9" s="159">
        <f>PRODUCT(AE9/AG9)</f>
        <v>0.61818181818181817</v>
      </c>
      <c r="AG9" s="100">
        <f>SUM(AG4:AG8)</f>
        <v>55</v>
      </c>
      <c r="AH9" s="22"/>
      <c r="AI9" s="20"/>
      <c r="AJ9" s="78"/>
      <c r="AK9" s="79"/>
      <c r="AL9" s="24"/>
      <c r="AM9" s="70">
        <f>SUM(AM4:AM8)</f>
        <v>7</v>
      </c>
      <c r="AN9" s="70">
        <f>SUM(AN4:AN8)</f>
        <v>0</v>
      </c>
      <c r="AO9" s="70">
        <f>SUM(AO4:AO8)</f>
        <v>4</v>
      </c>
      <c r="AP9" s="70">
        <f>SUM(AP4:AP8)</f>
        <v>6</v>
      </c>
      <c r="AQ9" s="70">
        <f>SUM(AQ4:AQ8)</f>
        <v>30</v>
      </c>
      <c r="AR9" s="159">
        <f>PRODUCT(AQ9/AS9)</f>
        <v>0.61224489795918369</v>
      </c>
      <c r="AS9" s="156">
        <f>SUM(AS4:AS8)</f>
        <v>49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0" t="s">
        <v>173</v>
      </c>
      <c r="C11" s="161"/>
      <c r="D11" s="16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174</v>
      </c>
      <c r="O11" s="18" t="s">
        <v>175</v>
      </c>
      <c r="Q11" s="38"/>
      <c r="R11" s="38" t="s">
        <v>62</v>
      </c>
      <c r="S11" s="38"/>
      <c r="T11" s="35" t="s">
        <v>103</v>
      </c>
      <c r="U11" s="24"/>
      <c r="V11" s="30"/>
      <c r="W11" s="30"/>
      <c r="X11" s="163"/>
      <c r="Y11" s="163"/>
      <c r="Z11" s="163"/>
      <c r="AA11" s="163"/>
      <c r="AB11" s="163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63"/>
      <c r="AO11" s="163"/>
      <c r="AP11" s="163"/>
      <c r="AQ11" s="163"/>
      <c r="AR11" s="163"/>
      <c r="AS11" s="16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64">
        <v>424</v>
      </c>
      <c r="F12" s="164">
        <v>23</v>
      </c>
      <c r="G12" s="164">
        <v>98</v>
      </c>
      <c r="H12" s="164">
        <v>358</v>
      </c>
      <c r="I12" s="164">
        <v>1690</v>
      </c>
      <c r="J12" s="165">
        <v>0.61599999999999999</v>
      </c>
      <c r="K12" s="35">
        <f>PRODUCT(I12/J12)</f>
        <v>2743.5064935064934</v>
      </c>
      <c r="L12" s="166">
        <f>PRODUCT((F12+G12)/E12)</f>
        <v>0.28537735849056606</v>
      </c>
      <c r="M12" s="166">
        <f>PRODUCT(H12/E12)</f>
        <v>0.84433962264150941</v>
      </c>
      <c r="N12" s="166">
        <f>PRODUCT((F12+G12+H12)/E12)</f>
        <v>1.1297169811320755</v>
      </c>
      <c r="O12" s="166">
        <f>PRODUCT(I12/E12)</f>
        <v>3.9858490566037736</v>
      </c>
      <c r="Q12" s="38"/>
      <c r="R12" s="38"/>
      <c r="S12" s="38"/>
      <c r="T12" s="35" t="s">
        <v>104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7" t="s">
        <v>85</v>
      </c>
      <c r="C13" s="168"/>
      <c r="D13" s="169"/>
      <c r="E13" s="164">
        <f>PRODUCT(E9+Q9)</f>
        <v>21</v>
      </c>
      <c r="F13" s="164">
        <f>PRODUCT(F9+R9)</f>
        <v>1</v>
      </c>
      <c r="G13" s="164">
        <f>PRODUCT(G9+S9)</f>
        <v>31</v>
      </c>
      <c r="H13" s="164">
        <f>PRODUCT(H9+T9)</f>
        <v>13</v>
      </c>
      <c r="I13" s="164">
        <f>PRODUCT(I9+U9)</f>
        <v>137</v>
      </c>
      <c r="J13" s="165">
        <f>PRODUCT(I13/K13)</f>
        <v>0.69543147208121825</v>
      </c>
      <c r="K13" s="35">
        <f>PRODUCT(K9+W9)</f>
        <v>197</v>
      </c>
      <c r="L13" s="166">
        <f>PRODUCT((F13+G13)/E13)</f>
        <v>1.5238095238095237</v>
      </c>
      <c r="M13" s="166">
        <f>PRODUCT(H13/E13)</f>
        <v>0.61904761904761907</v>
      </c>
      <c r="N13" s="166">
        <f>PRODUCT((F13+G13+H13)/E13)</f>
        <v>2.1428571428571428</v>
      </c>
      <c r="O13" s="166">
        <f>PRODUCT(I13/E13)</f>
        <v>6.5238095238095237</v>
      </c>
      <c r="Q13" s="38"/>
      <c r="R13" s="38"/>
      <c r="S13" s="38"/>
      <c r="T13" s="35" t="s">
        <v>105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2" t="s">
        <v>170</v>
      </c>
      <c r="C14" s="170"/>
      <c r="D14" s="171"/>
      <c r="E14" s="164">
        <f>PRODUCT(AA9+AM9)</f>
        <v>17</v>
      </c>
      <c r="F14" s="164">
        <f>PRODUCT(AB9+AN9)</f>
        <v>0</v>
      </c>
      <c r="G14" s="164">
        <f>PRODUCT(AC9+AO9)</f>
        <v>6</v>
      </c>
      <c r="H14" s="164">
        <f>PRODUCT(AD9+AP9)</f>
        <v>17</v>
      </c>
      <c r="I14" s="164">
        <f>PRODUCT(AE9+AQ9)</f>
        <v>64</v>
      </c>
      <c r="J14" s="165">
        <f>PRODUCT(I14/K14)</f>
        <v>0.61538461538461542</v>
      </c>
      <c r="K14" s="24">
        <f>PRODUCT(AG9+AS9)</f>
        <v>104</v>
      </c>
      <c r="L14" s="166">
        <f>PRODUCT((F14+G14)/E14)</f>
        <v>0.35294117647058826</v>
      </c>
      <c r="M14" s="166">
        <f>PRODUCT(H14/E14)</f>
        <v>1</v>
      </c>
      <c r="N14" s="166">
        <f>PRODUCT((F14+G14+H14)/E14)</f>
        <v>1.3529411764705883</v>
      </c>
      <c r="O14" s="166">
        <f>PRODUCT(I14/E14)</f>
        <v>3.7647058823529411</v>
      </c>
      <c r="Q14" s="38"/>
      <c r="R14" s="38"/>
      <c r="S14" s="35"/>
      <c r="T14" s="35"/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2" t="s">
        <v>172</v>
      </c>
      <c r="C15" s="173"/>
      <c r="D15" s="174"/>
      <c r="E15" s="164">
        <f>SUM(E12:E14)</f>
        <v>462</v>
      </c>
      <c r="F15" s="164">
        <f t="shared" ref="F15:I15" si="0">SUM(F12:F14)</f>
        <v>24</v>
      </c>
      <c r="G15" s="164">
        <f t="shared" si="0"/>
        <v>135</v>
      </c>
      <c r="H15" s="164">
        <f t="shared" si="0"/>
        <v>388</v>
      </c>
      <c r="I15" s="164">
        <f t="shared" si="0"/>
        <v>1891</v>
      </c>
      <c r="J15" s="165">
        <f>PRODUCT(I15/K15)</f>
        <v>0.62111872779159405</v>
      </c>
      <c r="K15" s="35">
        <f>SUM(K12:K14)</f>
        <v>3044.5064935064934</v>
      </c>
      <c r="L15" s="166">
        <f>PRODUCT((F15+G15)/E15)</f>
        <v>0.34415584415584416</v>
      </c>
      <c r="M15" s="166">
        <f>PRODUCT(H15/E15)</f>
        <v>0.83982683982683981</v>
      </c>
      <c r="N15" s="166">
        <f>PRODUCT((F15+G15+H15)/E15)</f>
        <v>1.1839826839826839</v>
      </c>
      <c r="O15" s="166">
        <f>PRODUCT(I15/E15)</f>
        <v>4.0930735930735933</v>
      </c>
      <c r="Q15" s="24"/>
      <c r="R15" s="24"/>
      <c r="S15" s="24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24"/>
      <c r="AL180" s="24"/>
    </row>
    <row r="181" spans="12:38" x14ac:dyDescent="0.25">
      <c r="R181" s="30"/>
      <c r="S181" s="30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</row>
    <row r="182" spans="12:38" x14ac:dyDescent="0.25">
      <c r="R182" s="30"/>
      <c r="S182" s="30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</row>
    <row r="184" spans="12:38" x14ac:dyDescent="0.25">
      <c r="L184"/>
      <c r="M184"/>
      <c r="N184"/>
      <c r="O184"/>
      <c r="P184"/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9" customWidth="1"/>
    <col min="3" max="3" width="21" style="60" customWidth="1"/>
    <col min="4" max="4" width="10.5703125" style="74" customWidth="1"/>
    <col min="5" max="5" width="8.85546875" style="74" customWidth="1"/>
    <col min="6" max="6" width="0.7109375" style="30" customWidth="1"/>
    <col min="7" max="16" width="5.28515625" style="60" customWidth="1"/>
    <col min="17" max="21" width="6.7109375" style="126" customWidth="1"/>
    <col min="22" max="22" width="9.28515625" style="60" customWidth="1"/>
    <col min="23" max="23" width="20.5703125" style="74" customWidth="1"/>
    <col min="24" max="24" width="9.4257812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4"/>
      <c r="R1" s="124"/>
      <c r="S1" s="124"/>
      <c r="T1" s="124"/>
      <c r="U1" s="124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111</v>
      </c>
      <c r="C2" s="109" t="s">
        <v>95</v>
      </c>
      <c r="D2" s="11"/>
      <c r="E2" s="11"/>
      <c r="F2" s="130"/>
      <c r="G2" s="66"/>
      <c r="H2" s="11"/>
      <c r="I2" s="11"/>
      <c r="J2" s="11"/>
      <c r="K2" s="11"/>
      <c r="L2" s="11"/>
      <c r="M2" s="11"/>
      <c r="N2" s="11"/>
      <c r="O2" s="11"/>
      <c r="P2" s="11"/>
      <c r="Q2" s="125"/>
      <c r="R2" s="125"/>
      <c r="S2" s="125"/>
      <c r="T2" s="125"/>
      <c r="U2" s="125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63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13" t="s">
        <v>112</v>
      </c>
      <c r="C4" s="114" t="s">
        <v>113</v>
      </c>
      <c r="D4" s="115" t="s">
        <v>69</v>
      </c>
      <c r="E4" s="131" t="s">
        <v>99</v>
      </c>
      <c r="F4" s="24"/>
      <c r="G4" s="116"/>
      <c r="H4" s="116"/>
      <c r="I4" s="117">
        <v>1</v>
      </c>
      <c r="J4" s="118">
        <v>1</v>
      </c>
      <c r="K4" s="118" t="s">
        <v>71</v>
      </c>
      <c r="L4" s="118"/>
      <c r="M4" s="118">
        <v>1</v>
      </c>
      <c r="N4" s="118"/>
      <c r="O4" s="116"/>
      <c r="P4" s="117"/>
      <c r="Q4" s="120" t="s">
        <v>132</v>
      </c>
      <c r="R4" s="121" t="s">
        <v>132</v>
      </c>
      <c r="S4" s="121"/>
      <c r="T4" s="121"/>
      <c r="U4" s="121"/>
      <c r="V4" s="119">
        <f>PRODUCT(3/7)</f>
        <v>0.42857142857142855</v>
      </c>
      <c r="W4" s="114" t="s">
        <v>114</v>
      </c>
      <c r="X4" s="120" t="s">
        <v>115</v>
      </c>
      <c r="Y4" s="65"/>
      <c r="Z4" s="65"/>
      <c r="AA4" s="65"/>
      <c r="AB4" s="65"/>
      <c r="AC4" s="65"/>
      <c r="AD4" s="65"/>
    </row>
    <row r="5" spans="1:30" x14ac:dyDescent="0.25">
      <c r="A5" s="23"/>
      <c r="B5" s="132" t="s">
        <v>46</v>
      </c>
      <c r="C5" s="90" t="s">
        <v>116</v>
      </c>
      <c r="D5" s="88"/>
      <c r="E5" s="62"/>
      <c r="F5" s="133"/>
      <c r="G5" s="111"/>
      <c r="H5" s="91"/>
      <c r="I5" s="92"/>
      <c r="J5" s="91"/>
      <c r="K5" s="134"/>
      <c r="L5" s="134"/>
      <c r="M5" s="134"/>
      <c r="N5" s="134"/>
      <c r="O5" s="90"/>
      <c r="P5" s="134"/>
      <c r="Q5" s="145"/>
      <c r="R5" s="145"/>
      <c r="S5" s="145"/>
      <c r="T5" s="145"/>
      <c r="U5" s="145"/>
      <c r="V5" s="75"/>
      <c r="W5" s="134"/>
      <c r="X5" s="85"/>
      <c r="Y5" s="65"/>
      <c r="Z5" s="65"/>
      <c r="AA5" s="65"/>
      <c r="AB5" s="65"/>
      <c r="AC5" s="65"/>
      <c r="AD5" s="65"/>
    </row>
    <row r="6" spans="1:30" x14ac:dyDescent="0.25">
      <c r="A6" s="23"/>
      <c r="B6" s="104"/>
      <c r="C6" s="105"/>
      <c r="D6" s="106"/>
      <c r="E6" s="107"/>
      <c r="F6" s="10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23"/>
      <c r="R6" s="123"/>
      <c r="S6" s="123"/>
      <c r="T6" s="123"/>
      <c r="U6" s="123"/>
      <c r="V6" s="107"/>
      <c r="W6" s="107"/>
      <c r="X6" s="108"/>
      <c r="Y6" s="65"/>
      <c r="Z6" s="65"/>
      <c r="AA6" s="65"/>
      <c r="AB6" s="65"/>
      <c r="AC6" s="65"/>
      <c r="AD6" s="65"/>
    </row>
    <row r="7" spans="1:30" x14ac:dyDescent="0.25">
      <c r="A7" s="8"/>
      <c r="B7" s="22" t="s">
        <v>117</v>
      </c>
      <c r="C7" s="22" t="s">
        <v>34</v>
      </c>
      <c r="D7" s="16" t="s">
        <v>35</v>
      </c>
      <c r="E7" s="21" t="s">
        <v>1</v>
      </c>
      <c r="F7" s="135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73" t="s">
        <v>16</v>
      </c>
      <c r="R7" s="73">
        <v>1</v>
      </c>
      <c r="S7" s="73">
        <v>2</v>
      </c>
      <c r="T7" s="73">
        <v>3</v>
      </c>
      <c r="U7" s="73" t="s">
        <v>43</v>
      </c>
      <c r="V7" s="17" t="s">
        <v>21</v>
      </c>
      <c r="W7" s="16" t="s">
        <v>44</v>
      </c>
      <c r="X7" s="16" t="s">
        <v>45</v>
      </c>
      <c r="Y7" s="65"/>
      <c r="Z7" s="65"/>
      <c r="AA7" s="65"/>
      <c r="AB7" s="65"/>
      <c r="AC7" s="65"/>
      <c r="AD7" s="65"/>
    </row>
    <row r="8" spans="1:30" x14ac:dyDescent="0.25">
      <c r="A8" s="8"/>
      <c r="B8" s="136" t="s">
        <v>79</v>
      </c>
      <c r="C8" s="137" t="s">
        <v>80</v>
      </c>
      <c r="D8" s="138" t="s">
        <v>69</v>
      </c>
      <c r="E8" s="139" t="s">
        <v>98</v>
      </c>
      <c r="F8" s="24"/>
      <c r="G8" s="140"/>
      <c r="H8" s="141"/>
      <c r="I8" s="141">
        <v>1</v>
      </c>
      <c r="J8" s="142" t="s">
        <v>89</v>
      </c>
      <c r="K8" s="142">
        <v>2</v>
      </c>
      <c r="L8" s="118"/>
      <c r="M8" s="142">
        <v>1</v>
      </c>
      <c r="N8" s="140"/>
      <c r="O8" s="141"/>
      <c r="P8" s="141"/>
      <c r="Q8" s="146" t="s">
        <v>133</v>
      </c>
      <c r="R8" s="146" t="s">
        <v>90</v>
      </c>
      <c r="S8" s="146" t="s">
        <v>135</v>
      </c>
      <c r="T8" s="146" t="s">
        <v>64</v>
      </c>
      <c r="U8" s="146"/>
      <c r="V8" s="143">
        <v>0.66700000000000004</v>
      </c>
      <c r="W8" s="137" t="s">
        <v>118</v>
      </c>
      <c r="X8" s="144" t="s">
        <v>81</v>
      </c>
      <c r="Y8" s="65"/>
      <c r="Z8" s="65"/>
      <c r="AA8" s="65"/>
      <c r="AB8" s="65"/>
      <c r="AC8" s="65"/>
      <c r="AD8" s="65"/>
    </row>
    <row r="9" spans="1:30" x14ac:dyDescent="0.25">
      <c r="A9" s="8"/>
      <c r="B9" s="136" t="s">
        <v>119</v>
      </c>
      <c r="C9" s="137" t="s">
        <v>120</v>
      </c>
      <c r="D9" s="138" t="s">
        <v>69</v>
      </c>
      <c r="E9" s="139" t="s">
        <v>98</v>
      </c>
      <c r="F9" s="100"/>
      <c r="G9" s="140">
        <v>1</v>
      </c>
      <c r="H9" s="141"/>
      <c r="I9" s="141"/>
      <c r="J9" s="142" t="s">
        <v>121</v>
      </c>
      <c r="K9" s="142">
        <v>2</v>
      </c>
      <c r="L9" s="118" t="s">
        <v>73</v>
      </c>
      <c r="M9" s="142">
        <v>1</v>
      </c>
      <c r="N9" s="140">
        <v>1</v>
      </c>
      <c r="O9" s="141">
        <v>1</v>
      </c>
      <c r="P9" s="141">
        <v>4</v>
      </c>
      <c r="Q9" s="146" t="s">
        <v>134</v>
      </c>
      <c r="R9" s="146" t="s">
        <v>72</v>
      </c>
      <c r="S9" s="146" t="s">
        <v>86</v>
      </c>
      <c r="T9" s="146" t="s">
        <v>90</v>
      </c>
      <c r="U9" s="146" t="s">
        <v>90</v>
      </c>
      <c r="V9" s="143">
        <v>0.81799999999999995</v>
      </c>
      <c r="W9" s="137" t="s">
        <v>122</v>
      </c>
      <c r="X9" s="144" t="s">
        <v>123</v>
      </c>
      <c r="Y9" s="65"/>
      <c r="Z9" s="65"/>
      <c r="AA9" s="65"/>
      <c r="AB9" s="65"/>
      <c r="AC9" s="65"/>
      <c r="AD9" s="65"/>
    </row>
    <row r="10" spans="1:30" x14ac:dyDescent="0.25">
      <c r="A10" s="8"/>
      <c r="B10" s="22" t="s">
        <v>7</v>
      </c>
      <c r="C10" s="17"/>
      <c r="D10" s="16"/>
      <c r="E10" s="102"/>
      <c r="F10" s="110"/>
      <c r="G10" s="18">
        <f>SUM(G9:G9)</f>
        <v>1</v>
      </c>
      <c r="H10" s="18"/>
      <c r="I10" s="18">
        <v>1</v>
      </c>
      <c r="J10" s="17"/>
      <c r="K10" s="17"/>
      <c r="L10" s="17"/>
      <c r="M10" s="18">
        <v>2</v>
      </c>
      <c r="N10" s="18">
        <v>1</v>
      </c>
      <c r="O10" s="18">
        <v>1</v>
      </c>
      <c r="P10" s="18">
        <f t="shared" ref="P10" si="0">SUM(P9:P9)</f>
        <v>4</v>
      </c>
      <c r="Q10" s="73" t="s">
        <v>136</v>
      </c>
      <c r="R10" s="73" t="s">
        <v>92</v>
      </c>
      <c r="S10" s="73" t="s">
        <v>137</v>
      </c>
      <c r="T10" s="73" t="s">
        <v>91</v>
      </c>
      <c r="U10" s="73" t="s">
        <v>90</v>
      </c>
      <c r="V10" s="33">
        <v>0.75</v>
      </c>
      <c r="W10" s="103"/>
      <c r="X10" s="73"/>
      <c r="Y10" s="65"/>
      <c r="Z10" s="65"/>
      <c r="AA10" s="65"/>
      <c r="AB10" s="65"/>
      <c r="AC10" s="65"/>
      <c r="AD10" s="65"/>
    </row>
    <row r="11" spans="1:30" x14ac:dyDescent="0.25">
      <c r="A11" s="23"/>
      <c r="B11" s="104"/>
      <c r="C11" s="105"/>
      <c r="D11" s="106"/>
      <c r="E11" s="107"/>
      <c r="F11" s="105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23"/>
      <c r="R11" s="123"/>
      <c r="S11" s="123"/>
      <c r="T11" s="123"/>
      <c r="U11" s="123"/>
      <c r="V11" s="107"/>
      <c r="W11" s="107"/>
      <c r="X11" s="108"/>
      <c r="Y11" s="65"/>
      <c r="Z11" s="65"/>
      <c r="AA11" s="65"/>
      <c r="AB11" s="65"/>
      <c r="AC11" s="65"/>
      <c r="AD11" s="65"/>
    </row>
    <row r="12" spans="1:30" x14ac:dyDescent="0.25">
      <c r="A12" s="8"/>
      <c r="B12" s="22" t="s">
        <v>124</v>
      </c>
      <c r="C12" s="22" t="s">
        <v>34</v>
      </c>
      <c r="D12" s="16" t="s">
        <v>35</v>
      </c>
      <c r="E12" s="21" t="s">
        <v>1</v>
      </c>
      <c r="F12" s="135"/>
      <c r="G12" s="18" t="s">
        <v>36</v>
      </c>
      <c r="H12" s="15" t="s">
        <v>37</v>
      </c>
      <c r="I12" s="15" t="s">
        <v>31</v>
      </c>
      <c r="J12" s="17" t="s">
        <v>38</v>
      </c>
      <c r="K12" s="17" t="s">
        <v>39</v>
      </c>
      <c r="L12" s="17" t="s">
        <v>40</v>
      </c>
      <c r="M12" s="18" t="s">
        <v>41</v>
      </c>
      <c r="N12" s="18" t="s">
        <v>30</v>
      </c>
      <c r="O12" s="15" t="s">
        <v>42</v>
      </c>
      <c r="P12" s="18" t="s">
        <v>37</v>
      </c>
      <c r="Q12" s="73" t="s">
        <v>16</v>
      </c>
      <c r="R12" s="73">
        <v>1</v>
      </c>
      <c r="S12" s="73">
        <v>2</v>
      </c>
      <c r="T12" s="73">
        <v>3</v>
      </c>
      <c r="U12" s="73" t="s">
        <v>43</v>
      </c>
      <c r="V12" s="17" t="s">
        <v>21</v>
      </c>
      <c r="W12" s="16" t="s">
        <v>44</v>
      </c>
      <c r="X12" s="16" t="s">
        <v>45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36" t="s">
        <v>125</v>
      </c>
      <c r="C13" s="137" t="s">
        <v>126</v>
      </c>
      <c r="D13" s="138" t="s">
        <v>69</v>
      </c>
      <c r="E13" s="139" t="s">
        <v>98</v>
      </c>
      <c r="F13" s="24"/>
      <c r="G13" s="140">
        <v>1</v>
      </c>
      <c r="H13" s="141"/>
      <c r="I13" s="141"/>
      <c r="J13" s="142" t="s">
        <v>89</v>
      </c>
      <c r="K13" s="142">
        <v>2</v>
      </c>
      <c r="L13" s="118" t="s">
        <v>73</v>
      </c>
      <c r="M13" s="142">
        <v>1</v>
      </c>
      <c r="N13" s="140"/>
      <c r="O13" s="141">
        <v>1</v>
      </c>
      <c r="P13" s="141">
        <v>2</v>
      </c>
      <c r="Q13" s="146" t="s">
        <v>130</v>
      </c>
      <c r="R13" s="146" t="s">
        <v>90</v>
      </c>
      <c r="S13" s="146" t="s">
        <v>68</v>
      </c>
      <c r="T13" s="146" t="s">
        <v>90</v>
      </c>
      <c r="U13" s="146" t="s">
        <v>74</v>
      </c>
      <c r="V13" s="143">
        <v>0.8</v>
      </c>
      <c r="W13" s="137" t="s">
        <v>127</v>
      </c>
      <c r="X13" s="144" t="s">
        <v>128</v>
      </c>
      <c r="Y13" s="65"/>
      <c r="Z13" s="65"/>
      <c r="AA13" s="65"/>
      <c r="AB13" s="65"/>
      <c r="AC13" s="65"/>
      <c r="AD13" s="65"/>
    </row>
    <row r="14" spans="1:30" x14ac:dyDescent="0.25">
      <c r="A14" s="8"/>
      <c r="B14" s="136" t="s">
        <v>82</v>
      </c>
      <c r="C14" s="137" t="s">
        <v>83</v>
      </c>
      <c r="D14" s="138" t="s">
        <v>69</v>
      </c>
      <c r="E14" s="139" t="s">
        <v>98</v>
      </c>
      <c r="F14" s="100"/>
      <c r="G14" s="140">
        <v>1</v>
      </c>
      <c r="H14" s="141"/>
      <c r="I14" s="141"/>
      <c r="J14" s="142" t="s">
        <v>71</v>
      </c>
      <c r="K14" s="142">
        <v>2</v>
      </c>
      <c r="L14" s="118"/>
      <c r="M14" s="142">
        <v>1</v>
      </c>
      <c r="N14" s="140"/>
      <c r="O14" s="141">
        <v>1</v>
      </c>
      <c r="P14" s="141">
        <v>2</v>
      </c>
      <c r="Q14" s="146" t="s">
        <v>86</v>
      </c>
      <c r="R14" s="146"/>
      <c r="S14" s="146" t="s">
        <v>92</v>
      </c>
      <c r="T14" s="146"/>
      <c r="U14" s="146" t="s">
        <v>74</v>
      </c>
      <c r="V14" s="143">
        <v>0.8</v>
      </c>
      <c r="W14" s="137" t="s">
        <v>129</v>
      </c>
      <c r="X14" s="144" t="s">
        <v>84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22" t="s">
        <v>7</v>
      </c>
      <c r="C15" s="17"/>
      <c r="D15" s="16"/>
      <c r="E15" s="102"/>
      <c r="F15" s="110"/>
      <c r="G15" s="18">
        <v>2</v>
      </c>
      <c r="H15" s="18"/>
      <c r="I15" s="18"/>
      <c r="J15" s="17"/>
      <c r="K15" s="17"/>
      <c r="L15" s="17"/>
      <c r="M15" s="18">
        <v>2</v>
      </c>
      <c r="N15" s="18"/>
      <c r="O15" s="18">
        <v>2</v>
      </c>
      <c r="P15" s="18">
        <v>4</v>
      </c>
      <c r="Q15" s="73" t="s">
        <v>131</v>
      </c>
      <c r="R15" s="73" t="s">
        <v>90</v>
      </c>
      <c r="S15" s="73" t="s">
        <v>133</v>
      </c>
      <c r="T15" s="73" t="s">
        <v>90</v>
      </c>
      <c r="U15" s="73" t="s">
        <v>90</v>
      </c>
      <c r="V15" s="33">
        <v>0.8</v>
      </c>
      <c r="W15" s="103"/>
      <c r="X15" s="73"/>
      <c r="Y15" s="65"/>
      <c r="Z15" s="65"/>
      <c r="AA15" s="65"/>
      <c r="AB15" s="65"/>
      <c r="AC15" s="65"/>
      <c r="AD15" s="65"/>
    </row>
    <row r="16" spans="1:30" x14ac:dyDescent="0.25">
      <c r="A16" s="23"/>
      <c r="B16" s="104"/>
      <c r="C16" s="105"/>
      <c r="D16" s="106"/>
      <c r="E16" s="107"/>
      <c r="F16" s="105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23"/>
      <c r="R16" s="123"/>
      <c r="S16" s="123"/>
      <c r="T16" s="123"/>
      <c r="U16" s="123"/>
      <c r="V16" s="107"/>
      <c r="W16" s="107"/>
      <c r="X16" s="108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8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8"/>
      <c r="R17" s="98"/>
      <c r="S17" s="98"/>
      <c r="T17" s="98"/>
      <c r="U17" s="98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8"/>
      <c r="R18" s="98"/>
      <c r="S18" s="98"/>
      <c r="T18" s="98"/>
      <c r="U18" s="98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8"/>
      <c r="R19" s="98"/>
      <c r="S19" s="98"/>
      <c r="T19" s="98"/>
      <c r="U19" s="98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8"/>
      <c r="R20" s="98"/>
      <c r="S20" s="98"/>
      <c r="T20" s="98"/>
      <c r="U20" s="98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8"/>
      <c r="R21" s="98"/>
      <c r="S21" s="98"/>
      <c r="T21" s="98"/>
      <c r="U21" s="98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8"/>
      <c r="R22" s="98"/>
      <c r="S22" s="98"/>
      <c r="T22" s="98"/>
      <c r="U22" s="98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8"/>
      <c r="R23" s="98"/>
      <c r="S23" s="98"/>
      <c r="T23" s="98"/>
      <c r="U23" s="98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8"/>
      <c r="R24" s="98"/>
      <c r="S24" s="98"/>
      <c r="T24" s="98"/>
      <c r="U24" s="98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24"/>
      <c r="E25" s="89"/>
      <c r="F25" s="5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8"/>
      <c r="R25" s="98"/>
      <c r="S25" s="98"/>
      <c r="T25" s="98"/>
      <c r="U25" s="98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8"/>
      <c r="R26" s="98"/>
      <c r="S26" s="98"/>
      <c r="T26" s="98"/>
      <c r="U26" s="98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47"/>
      <c r="R27" s="147"/>
      <c r="S27" s="147"/>
      <c r="T27" s="147"/>
      <c r="U27" s="147"/>
      <c r="V27" s="58"/>
      <c r="W27" s="58"/>
      <c r="X27" s="58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47"/>
      <c r="R28" s="147"/>
      <c r="S28" s="147"/>
      <c r="T28" s="147"/>
      <c r="U28" s="147"/>
      <c r="V28" s="58"/>
      <c r="W28" s="58"/>
      <c r="X28" s="58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47"/>
      <c r="R29" s="147"/>
      <c r="S29" s="147"/>
      <c r="T29" s="147"/>
      <c r="U29" s="147"/>
      <c r="V29" s="58"/>
      <c r="W29" s="58"/>
      <c r="X29" s="58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47"/>
      <c r="R30" s="147"/>
      <c r="S30" s="147"/>
      <c r="T30" s="147"/>
      <c r="U30" s="147"/>
      <c r="V30" s="58"/>
      <c r="W30" s="58"/>
      <c r="X30" s="58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47"/>
      <c r="R31" s="147"/>
      <c r="S31" s="147"/>
      <c r="T31" s="147"/>
      <c r="U31" s="147"/>
      <c r="V31" s="58"/>
      <c r="W31" s="58"/>
      <c r="X31" s="58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47"/>
      <c r="R32" s="147"/>
      <c r="S32" s="147"/>
      <c r="T32" s="147"/>
      <c r="U32" s="147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47"/>
      <c r="R33" s="147"/>
      <c r="S33" s="147"/>
      <c r="T33" s="147"/>
      <c r="U33" s="147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47"/>
      <c r="R34" s="147"/>
      <c r="S34" s="147"/>
      <c r="T34" s="147"/>
      <c r="U34" s="147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47"/>
      <c r="R35" s="147"/>
      <c r="S35" s="147"/>
      <c r="T35" s="147"/>
      <c r="U35" s="147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47"/>
      <c r="R36" s="147"/>
      <c r="S36" s="147"/>
      <c r="T36" s="147"/>
      <c r="U36" s="147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147"/>
      <c r="R37" s="147"/>
      <c r="S37" s="147"/>
      <c r="T37" s="147"/>
      <c r="U37" s="147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47"/>
      <c r="R38" s="147"/>
      <c r="S38" s="147"/>
      <c r="T38" s="147"/>
      <c r="U38" s="147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8"/>
      <c r="R39" s="98"/>
      <c r="S39" s="98"/>
      <c r="T39" s="98"/>
      <c r="U39" s="98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8"/>
      <c r="R40" s="98"/>
      <c r="S40" s="98"/>
      <c r="T40" s="98"/>
      <c r="U40" s="98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8"/>
      <c r="R41" s="98"/>
      <c r="S41" s="98"/>
      <c r="T41" s="98"/>
      <c r="U41" s="98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8"/>
      <c r="R42" s="98"/>
      <c r="S42" s="98"/>
      <c r="T42" s="98"/>
      <c r="U42" s="98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8"/>
      <c r="R43" s="98"/>
      <c r="S43" s="98"/>
      <c r="T43" s="98"/>
      <c r="U43" s="98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8"/>
      <c r="R44" s="98"/>
      <c r="S44" s="98"/>
      <c r="T44" s="98"/>
      <c r="U44" s="98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8"/>
      <c r="R45" s="98"/>
      <c r="S45" s="98"/>
      <c r="T45" s="98"/>
      <c r="U45" s="98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8"/>
      <c r="R46" s="98"/>
      <c r="S46" s="98"/>
      <c r="T46" s="98"/>
      <c r="U46" s="98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8"/>
      <c r="R47" s="98"/>
      <c r="S47" s="98"/>
      <c r="T47" s="98"/>
      <c r="U47" s="98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8"/>
      <c r="R48" s="98"/>
      <c r="S48" s="98"/>
      <c r="T48" s="98"/>
      <c r="U48" s="98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8"/>
      <c r="R49" s="98"/>
      <c r="S49" s="98"/>
      <c r="T49" s="98"/>
      <c r="U49" s="98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8"/>
      <c r="R50" s="98"/>
      <c r="S50" s="98"/>
      <c r="T50" s="98"/>
      <c r="U50" s="98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48"/>
      <c r="R51" s="148"/>
      <c r="S51" s="148"/>
      <c r="T51" s="148"/>
      <c r="U51" s="148"/>
      <c r="V51" s="24"/>
      <c r="W51" s="58"/>
      <c r="X51" s="24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48"/>
      <c r="R52" s="148"/>
      <c r="S52" s="148"/>
      <c r="T52" s="148"/>
      <c r="U52" s="148"/>
      <c r="V52" s="24"/>
      <c r="W52" s="58"/>
      <c r="X52" s="24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48"/>
      <c r="R53" s="148"/>
      <c r="S53" s="148"/>
      <c r="T53" s="148"/>
      <c r="U53" s="148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48"/>
      <c r="R54" s="148"/>
      <c r="S54" s="148"/>
      <c r="T54" s="148"/>
      <c r="U54" s="148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48"/>
      <c r="R55" s="148"/>
      <c r="S55" s="148"/>
      <c r="T55" s="148"/>
      <c r="U55" s="148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48"/>
      <c r="R56" s="148"/>
      <c r="S56" s="148"/>
      <c r="T56" s="148"/>
      <c r="U56" s="148"/>
      <c r="V56" s="24"/>
      <c r="W56" s="58"/>
      <c r="X56" s="24"/>
      <c r="Y56" s="65"/>
      <c r="Z56" s="65"/>
      <c r="AA56" s="65"/>
      <c r="AB56" s="65"/>
      <c r="AC56" s="65"/>
      <c r="AD56" s="65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7"/>
      <c r="R73" s="127"/>
      <c r="S73" s="127"/>
      <c r="T73" s="127"/>
      <c r="U73" s="12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7"/>
      <c r="R74" s="127"/>
      <c r="S74" s="127"/>
      <c r="T74" s="127"/>
      <c r="U74" s="12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7"/>
      <c r="R75" s="127"/>
      <c r="S75" s="127"/>
      <c r="T75" s="127"/>
      <c r="U75" s="12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7"/>
      <c r="R76" s="127"/>
      <c r="S76" s="127"/>
      <c r="T76" s="127"/>
      <c r="U76" s="12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7"/>
      <c r="R77" s="127"/>
      <c r="S77" s="127"/>
      <c r="T77" s="127"/>
      <c r="U77" s="12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7"/>
      <c r="R78" s="127"/>
      <c r="S78" s="127"/>
      <c r="T78" s="127"/>
      <c r="U78" s="12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7"/>
      <c r="R79" s="127"/>
      <c r="S79" s="127"/>
      <c r="T79" s="127"/>
      <c r="U79" s="12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7"/>
      <c r="R80" s="127"/>
      <c r="S80" s="127"/>
      <c r="T80" s="127"/>
      <c r="U80" s="12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7"/>
      <c r="R81" s="127"/>
      <c r="S81" s="127"/>
      <c r="T81" s="127"/>
      <c r="U81" s="12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7"/>
      <c r="R82" s="127"/>
      <c r="S82" s="127"/>
      <c r="T82" s="127"/>
      <c r="U82" s="12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7"/>
      <c r="R83" s="127"/>
      <c r="S83" s="127"/>
      <c r="T83" s="127"/>
      <c r="U83" s="12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7"/>
      <c r="R84" s="127"/>
      <c r="S84" s="127"/>
      <c r="T84" s="127"/>
      <c r="U84" s="12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7"/>
      <c r="R85" s="127"/>
      <c r="S85" s="127"/>
      <c r="T85" s="127"/>
      <c r="U85" s="12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7"/>
      <c r="R86" s="127"/>
      <c r="S86" s="127"/>
      <c r="T86" s="127"/>
      <c r="U86" s="12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7"/>
      <c r="R87" s="127"/>
      <c r="S87" s="127"/>
      <c r="T87" s="127"/>
      <c r="U87" s="12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7"/>
      <c r="R88" s="127"/>
      <c r="S88" s="127"/>
      <c r="T88" s="127"/>
      <c r="U88" s="12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7"/>
      <c r="R89" s="127"/>
      <c r="S89" s="127"/>
      <c r="T89" s="127"/>
      <c r="U89" s="12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7"/>
      <c r="R90" s="127"/>
      <c r="S90" s="127"/>
      <c r="T90" s="127"/>
      <c r="U90" s="12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7"/>
      <c r="R91" s="127"/>
      <c r="S91" s="127"/>
      <c r="T91" s="127"/>
      <c r="U91" s="12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7"/>
      <c r="R92" s="127"/>
      <c r="S92" s="127"/>
      <c r="T92" s="127"/>
      <c r="U92" s="12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7"/>
      <c r="R93" s="127"/>
      <c r="S93" s="127"/>
      <c r="T93" s="127"/>
      <c r="U93" s="12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7"/>
      <c r="R94" s="127"/>
      <c r="S94" s="127"/>
      <c r="T94" s="127"/>
      <c r="U94" s="12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7"/>
      <c r="R95" s="127"/>
      <c r="S95" s="127"/>
      <c r="T95" s="127"/>
      <c r="U95" s="12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7"/>
      <c r="R96" s="127"/>
      <c r="S96" s="127"/>
      <c r="T96" s="127"/>
      <c r="U96" s="12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7"/>
      <c r="R97" s="127"/>
      <c r="S97" s="127"/>
      <c r="T97" s="127"/>
      <c r="U97" s="12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7"/>
      <c r="R98" s="127"/>
      <c r="S98" s="127"/>
      <c r="T98" s="127"/>
      <c r="U98" s="12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7"/>
      <c r="R99" s="127"/>
      <c r="S99" s="127"/>
      <c r="T99" s="127"/>
      <c r="U99" s="12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7"/>
      <c r="R100" s="127"/>
      <c r="S100" s="127"/>
      <c r="T100" s="127"/>
      <c r="U100" s="12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7"/>
      <c r="R101" s="127"/>
      <c r="S101" s="127"/>
      <c r="T101" s="127"/>
      <c r="U101" s="12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7"/>
      <c r="R102" s="127"/>
      <c r="S102" s="127"/>
      <c r="T102" s="127"/>
      <c r="U102" s="12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7"/>
      <c r="R103" s="127"/>
      <c r="S103" s="127"/>
      <c r="T103" s="127"/>
      <c r="U103" s="12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7"/>
      <c r="R104" s="127"/>
      <c r="S104" s="127"/>
      <c r="T104" s="127"/>
      <c r="U104" s="12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7"/>
      <c r="R105" s="127"/>
      <c r="S105" s="127"/>
      <c r="T105" s="127"/>
      <c r="U105" s="12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7"/>
      <c r="R106" s="127"/>
      <c r="S106" s="127"/>
      <c r="T106" s="127"/>
      <c r="U106" s="12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7"/>
      <c r="R107" s="127"/>
      <c r="S107" s="127"/>
      <c r="T107" s="127"/>
      <c r="U107" s="12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7"/>
      <c r="R108" s="127"/>
      <c r="S108" s="127"/>
      <c r="T108" s="127"/>
      <c r="U108" s="12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7"/>
      <c r="R109" s="127"/>
      <c r="S109" s="127"/>
      <c r="T109" s="127"/>
      <c r="U109" s="12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7"/>
      <c r="R110" s="127"/>
      <c r="S110" s="127"/>
      <c r="T110" s="127"/>
      <c r="U110" s="12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7"/>
      <c r="R111" s="127"/>
      <c r="S111" s="127"/>
      <c r="T111" s="127"/>
      <c r="U111" s="12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7"/>
      <c r="R112" s="127"/>
      <c r="S112" s="127"/>
      <c r="T112" s="127"/>
      <c r="U112" s="12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7"/>
      <c r="R113" s="127"/>
      <c r="S113" s="127"/>
      <c r="T113" s="127"/>
      <c r="U113" s="12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7"/>
      <c r="R114" s="127"/>
      <c r="S114" s="127"/>
      <c r="T114" s="127"/>
      <c r="U114" s="12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7"/>
      <c r="R115" s="127"/>
      <c r="S115" s="127"/>
      <c r="T115" s="127"/>
      <c r="U115" s="12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7"/>
      <c r="R116" s="127"/>
      <c r="S116" s="127"/>
      <c r="T116" s="127"/>
      <c r="U116" s="12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7"/>
      <c r="R117" s="127"/>
      <c r="S117" s="127"/>
      <c r="T117" s="127"/>
      <c r="U117" s="12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7"/>
      <c r="R118" s="127"/>
      <c r="S118" s="127"/>
      <c r="T118" s="127"/>
      <c r="U118" s="12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7"/>
      <c r="R119" s="127"/>
      <c r="S119" s="127"/>
      <c r="T119" s="127"/>
      <c r="U119" s="12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7"/>
      <c r="R120" s="127"/>
      <c r="S120" s="127"/>
      <c r="T120" s="127"/>
      <c r="U120" s="12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7"/>
      <c r="R121" s="127"/>
      <c r="S121" s="127"/>
      <c r="T121" s="127"/>
      <c r="U121" s="12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7"/>
      <c r="R122" s="127"/>
      <c r="S122" s="127"/>
      <c r="T122" s="127"/>
      <c r="U122" s="12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7"/>
      <c r="R123" s="127"/>
      <c r="S123" s="127"/>
      <c r="T123" s="127"/>
      <c r="U123" s="12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7"/>
      <c r="R124" s="127"/>
      <c r="S124" s="127"/>
      <c r="T124" s="127"/>
      <c r="U124" s="12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7"/>
      <c r="R125" s="127"/>
      <c r="S125" s="127"/>
      <c r="T125" s="127"/>
      <c r="U125" s="12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7"/>
      <c r="R126" s="127"/>
      <c r="S126" s="127"/>
      <c r="T126" s="127"/>
      <c r="U126" s="12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7"/>
      <c r="R127" s="127"/>
      <c r="S127" s="127"/>
      <c r="T127" s="127"/>
      <c r="U127" s="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7"/>
      <c r="R128" s="127"/>
      <c r="S128" s="127"/>
      <c r="T128" s="127"/>
      <c r="U128" s="12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7"/>
      <c r="R129" s="127"/>
      <c r="S129" s="127"/>
      <c r="T129" s="127"/>
      <c r="U129" s="12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7"/>
      <c r="R130" s="127"/>
      <c r="S130" s="127"/>
      <c r="T130" s="127"/>
      <c r="U130" s="12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7"/>
      <c r="R131" s="127"/>
      <c r="S131" s="127"/>
      <c r="T131" s="127"/>
      <c r="U131" s="12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7"/>
      <c r="R132" s="127"/>
      <c r="S132" s="127"/>
      <c r="T132" s="127"/>
      <c r="U132" s="12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7"/>
      <c r="R133" s="127"/>
      <c r="S133" s="127"/>
      <c r="T133" s="127"/>
      <c r="U133" s="12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7"/>
      <c r="R134" s="127"/>
      <c r="S134" s="127"/>
      <c r="T134" s="127"/>
      <c r="U134" s="12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7"/>
      <c r="R135" s="127"/>
      <c r="S135" s="127"/>
      <c r="T135" s="127"/>
      <c r="U135" s="12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7"/>
      <c r="R136" s="127"/>
      <c r="S136" s="127"/>
      <c r="T136" s="127"/>
      <c r="U136" s="12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7"/>
      <c r="R137" s="127"/>
      <c r="S137" s="127"/>
      <c r="T137" s="127"/>
      <c r="U137" s="12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7"/>
      <c r="R138" s="127"/>
      <c r="S138" s="127"/>
      <c r="T138" s="127"/>
      <c r="U138" s="12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7"/>
      <c r="R139" s="127"/>
      <c r="S139" s="127"/>
      <c r="T139" s="127"/>
      <c r="U139" s="12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7"/>
      <c r="R140" s="127"/>
      <c r="S140" s="127"/>
      <c r="T140" s="127"/>
      <c r="U140" s="127"/>
      <c r="V140"/>
      <c r="W140"/>
      <c r="X140"/>
      <c r="Y140"/>
      <c r="Z140"/>
      <c r="AA140"/>
      <c r="AB140"/>
      <c r="AC140"/>
      <c r="AD140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7"/>
      <c r="R152" s="127"/>
      <c r="S152" s="127"/>
      <c r="T152" s="127"/>
      <c r="U152" s="127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7"/>
      <c r="R153" s="127"/>
      <c r="S153" s="127"/>
      <c r="T153" s="127"/>
      <c r="U153" s="127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7"/>
      <c r="R154" s="127"/>
      <c r="S154" s="127"/>
      <c r="T154" s="127"/>
      <c r="U154" s="127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7"/>
      <c r="R155" s="127"/>
      <c r="S155" s="127"/>
      <c r="T155" s="127"/>
      <c r="U155" s="12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7"/>
      <c r="R156" s="127"/>
      <c r="S156" s="127"/>
      <c r="T156" s="127"/>
      <c r="U156" s="12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7"/>
      <c r="R157" s="127"/>
      <c r="S157" s="127"/>
      <c r="T157" s="127"/>
      <c r="U157" s="12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7"/>
      <c r="R158" s="127"/>
      <c r="S158" s="127"/>
      <c r="T158" s="127"/>
      <c r="U158" s="127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7"/>
      <c r="R159" s="127"/>
      <c r="S159" s="127"/>
      <c r="T159" s="127"/>
      <c r="U159" s="127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7"/>
      <c r="R160" s="127"/>
      <c r="S160" s="127"/>
      <c r="T160" s="127"/>
      <c r="U160" s="127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7"/>
      <c r="R161" s="127"/>
      <c r="S161" s="127"/>
      <c r="T161" s="127"/>
      <c r="U161" s="127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7"/>
      <c r="R162" s="127"/>
      <c r="S162" s="127"/>
      <c r="T162" s="127"/>
      <c r="U162" s="127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7"/>
      <c r="R163" s="127"/>
      <c r="S163" s="127"/>
      <c r="T163" s="127"/>
      <c r="U163" s="127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7"/>
      <c r="R164" s="127"/>
      <c r="S164" s="127"/>
      <c r="T164" s="127"/>
      <c r="U164" s="127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7"/>
      <c r="R165" s="127"/>
      <c r="S165" s="127"/>
      <c r="T165" s="127"/>
      <c r="U165" s="127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7"/>
      <c r="R166" s="127"/>
      <c r="S166" s="127"/>
      <c r="T166" s="127"/>
      <c r="U166" s="127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7"/>
      <c r="R167" s="127"/>
      <c r="S167" s="127"/>
      <c r="T167" s="127"/>
      <c r="U167" s="12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7"/>
      <c r="R168" s="127"/>
      <c r="S168" s="127"/>
      <c r="T168" s="127"/>
      <c r="U168" s="127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7"/>
      <c r="R169" s="127"/>
      <c r="S169" s="127"/>
      <c r="T169" s="127"/>
      <c r="U169" s="12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7"/>
      <c r="R170" s="127"/>
      <c r="S170" s="127"/>
      <c r="T170" s="127"/>
      <c r="U170" s="127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N13" sqref="N13:R13"/>
    </sheetView>
  </sheetViews>
  <sheetFormatPr defaultRowHeight="12.75" x14ac:dyDescent="0.2"/>
  <sheetData>
    <row r="1" spans="1:18" ht="14.25" thickTop="1" thickBot="1" x14ac:dyDescent="0.25">
      <c r="A1" s="241">
        <v>44014</v>
      </c>
      <c r="B1" s="242" t="s">
        <v>380</v>
      </c>
      <c r="C1" s="243" t="s">
        <v>381</v>
      </c>
      <c r="D1" s="242" t="s">
        <v>382</v>
      </c>
      <c r="E1" s="244">
        <v>1736</v>
      </c>
      <c r="F1" s="242" t="s">
        <v>383</v>
      </c>
      <c r="G1" s="244">
        <v>6</v>
      </c>
      <c r="H1" s="242"/>
      <c r="I1" s="244" t="s">
        <v>384</v>
      </c>
      <c r="J1" s="244">
        <v>0</v>
      </c>
      <c r="K1" s="244">
        <v>5</v>
      </c>
      <c r="L1" s="245">
        <v>6</v>
      </c>
    </row>
    <row r="2" spans="1:18" ht="13.5" thickBot="1" x14ac:dyDescent="0.25">
      <c r="A2" s="246">
        <v>44019</v>
      </c>
      <c r="B2" s="238" t="s">
        <v>385</v>
      </c>
      <c r="C2" s="239" t="s">
        <v>386</v>
      </c>
      <c r="D2" s="238" t="s">
        <v>382</v>
      </c>
      <c r="E2" s="240">
        <v>1672</v>
      </c>
      <c r="F2" s="238" t="s">
        <v>383</v>
      </c>
      <c r="G2" s="240">
        <v>6</v>
      </c>
      <c r="H2" s="238"/>
      <c r="I2" s="240" t="s">
        <v>384</v>
      </c>
      <c r="J2" s="240">
        <v>0</v>
      </c>
      <c r="K2" s="240">
        <v>1</v>
      </c>
      <c r="L2" s="247">
        <v>6</v>
      </c>
    </row>
    <row r="3" spans="1:18" ht="13.5" thickBot="1" x14ac:dyDescent="0.25">
      <c r="A3" s="248">
        <v>44021</v>
      </c>
      <c r="B3" s="235" t="s">
        <v>387</v>
      </c>
      <c r="C3" s="236" t="s">
        <v>388</v>
      </c>
      <c r="D3" s="235" t="s">
        <v>382</v>
      </c>
      <c r="E3" s="237">
        <v>2018</v>
      </c>
      <c r="F3" s="235"/>
      <c r="G3" s="237">
        <v>12</v>
      </c>
      <c r="H3" s="235"/>
      <c r="I3" s="237" t="s">
        <v>389</v>
      </c>
      <c r="J3" s="237">
        <v>0</v>
      </c>
      <c r="K3" s="237">
        <v>4</v>
      </c>
      <c r="L3" s="249">
        <v>7</v>
      </c>
    </row>
    <row r="4" spans="1:18" ht="13.5" thickBot="1" x14ac:dyDescent="0.25">
      <c r="A4" s="246">
        <v>44024</v>
      </c>
      <c r="B4" s="238" t="s">
        <v>390</v>
      </c>
      <c r="C4" s="239" t="s">
        <v>391</v>
      </c>
      <c r="D4" s="238" t="s">
        <v>382</v>
      </c>
      <c r="E4" s="240">
        <v>1727</v>
      </c>
      <c r="F4" s="238" t="s">
        <v>383</v>
      </c>
      <c r="G4" s="240">
        <v>3</v>
      </c>
      <c r="H4" s="238" t="s">
        <v>392</v>
      </c>
      <c r="I4" s="240" t="s">
        <v>389</v>
      </c>
      <c r="J4" s="240">
        <v>0</v>
      </c>
      <c r="K4" s="240">
        <v>6</v>
      </c>
      <c r="L4" s="247">
        <v>9</v>
      </c>
    </row>
    <row r="5" spans="1:18" ht="13.5" thickBot="1" x14ac:dyDescent="0.25">
      <c r="A5" s="248">
        <v>44029</v>
      </c>
      <c r="B5" s="235" t="s">
        <v>393</v>
      </c>
      <c r="C5" s="236" t="s">
        <v>394</v>
      </c>
      <c r="D5" s="235" t="s">
        <v>382</v>
      </c>
      <c r="E5" s="237">
        <v>1031</v>
      </c>
      <c r="F5" s="235" t="s">
        <v>383</v>
      </c>
      <c r="G5" s="237">
        <v>5</v>
      </c>
      <c r="H5" s="235"/>
      <c r="I5" s="237" t="s">
        <v>384</v>
      </c>
      <c r="J5" s="237">
        <v>2</v>
      </c>
      <c r="K5" s="237">
        <v>3</v>
      </c>
      <c r="L5" s="249">
        <v>7</v>
      </c>
    </row>
    <row r="6" spans="1:18" ht="13.5" thickBot="1" x14ac:dyDescent="0.25">
      <c r="A6" s="246">
        <v>44030</v>
      </c>
      <c r="B6" s="238" t="s">
        <v>395</v>
      </c>
      <c r="C6" s="239" t="s">
        <v>396</v>
      </c>
      <c r="D6" s="238" t="s">
        <v>382</v>
      </c>
      <c r="E6" s="240">
        <v>757</v>
      </c>
      <c r="F6" s="238" t="s">
        <v>383</v>
      </c>
      <c r="G6" s="240">
        <v>5</v>
      </c>
      <c r="H6" s="238"/>
      <c r="I6" s="240" t="s">
        <v>389</v>
      </c>
      <c r="J6" s="240">
        <v>1</v>
      </c>
      <c r="K6" s="240">
        <v>2</v>
      </c>
      <c r="L6" s="247">
        <v>7</v>
      </c>
    </row>
    <row r="7" spans="1:18" ht="13.5" thickBot="1" x14ac:dyDescent="0.25">
      <c r="A7" s="248">
        <v>44033</v>
      </c>
      <c r="B7" s="235" t="s">
        <v>397</v>
      </c>
      <c r="C7" s="236" t="s">
        <v>398</v>
      </c>
      <c r="D7" s="235" t="s">
        <v>382</v>
      </c>
      <c r="E7" s="237">
        <v>2100</v>
      </c>
      <c r="F7" s="235"/>
      <c r="G7" s="237">
        <v>10</v>
      </c>
      <c r="H7" s="235"/>
      <c r="I7" s="237" t="s">
        <v>384</v>
      </c>
      <c r="J7" s="237">
        <v>0</v>
      </c>
      <c r="K7" s="237">
        <v>2</v>
      </c>
      <c r="L7" s="249">
        <v>5</v>
      </c>
    </row>
    <row r="8" spans="1:18" ht="13.5" thickBot="1" x14ac:dyDescent="0.25">
      <c r="A8" s="246">
        <v>44035</v>
      </c>
      <c r="B8" s="238" t="s">
        <v>399</v>
      </c>
      <c r="C8" s="239" t="s">
        <v>400</v>
      </c>
      <c r="D8" s="238" t="s">
        <v>382</v>
      </c>
      <c r="E8" s="240">
        <v>754</v>
      </c>
      <c r="F8" s="238" t="s">
        <v>383</v>
      </c>
      <c r="G8" s="240">
        <v>5</v>
      </c>
      <c r="H8" s="238"/>
      <c r="I8" s="240" t="s">
        <v>389</v>
      </c>
      <c r="J8" s="240">
        <v>0</v>
      </c>
      <c r="K8" s="240">
        <v>2</v>
      </c>
      <c r="L8" s="247">
        <v>4</v>
      </c>
    </row>
    <row r="9" spans="1:18" ht="13.5" thickBot="1" x14ac:dyDescent="0.25">
      <c r="A9" s="248">
        <v>44042</v>
      </c>
      <c r="B9" s="235" t="s">
        <v>401</v>
      </c>
      <c r="C9" s="236" t="s">
        <v>402</v>
      </c>
      <c r="D9" s="235" t="s">
        <v>382</v>
      </c>
      <c r="E9" s="237">
        <v>2100</v>
      </c>
      <c r="F9" s="235" t="s">
        <v>383</v>
      </c>
      <c r="G9" s="237">
        <v>7</v>
      </c>
      <c r="H9" s="235"/>
      <c r="I9" s="237" t="s">
        <v>389</v>
      </c>
      <c r="J9" s="237">
        <v>0</v>
      </c>
      <c r="K9" s="237">
        <v>4</v>
      </c>
      <c r="L9" s="249">
        <v>8</v>
      </c>
    </row>
    <row r="10" spans="1:18" ht="13.5" thickBot="1" x14ac:dyDescent="0.25">
      <c r="A10" s="246">
        <v>44045</v>
      </c>
      <c r="B10" s="238" t="s">
        <v>403</v>
      </c>
      <c r="C10" s="239" t="s">
        <v>404</v>
      </c>
      <c r="D10" s="238" t="s">
        <v>382</v>
      </c>
      <c r="E10" s="240">
        <v>774</v>
      </c>
      <c r="F10" s="238" t="s">
        <v>383</v>
      </c>
      <c r="G10" s="240">
        <v>7</v>
      </c>
      <c r="H10" s="238"/>
      <c r="I10" s="240" t="s">
        <v>384</v>
      </c>
      <c r="J10" s="240">
        <v>0</v>
      </c>
      <c r="K10" s="240">
        <v>4</v>
      </c>
      <c r="L10" s="247">
        <v>9</v>
      </c>
    </row>
    <row r="11" spans="1:18" ht="13.5" thickBot="1" x14ac:dyDescent="0.25">
      <c r="A11" s="248">
        <v>44047</v>
      </c>
      <c r="B11" s="235" t="s">
        <v>405</v>
      </c>
      <c r="C11" s="236" t="s">
        <v>406</v>
      </c>
      <c r="D11" s="235" t="s">
        <v>382</v>
      </c>
      <c r="E11" s="237">
        <v>818</v>
      </c>
      <c r="F11" s="235" t="s">
        <v>383</v>
      </c>
      <c r="G11" s="237">
        <v>3</v>
      </c>
      <c r="H11" s="235"/>
      <c r="I11" s="237" t="s">
        <v>389</v>
      </c>
      <c r="J11" s="237">
        <v>1</v>
      </c>
      <c r="K11" s="237">
        <v>3</v>
      </c>
      <c r="L11" s="249">
        <v>7</v>
      </c>
    </row>
    <row r="12" spans="1:18" ht="13.5" thickBot="1" x14ac:dyDescent="0.25">
      <c r="A12" s="246">
        <v>44050</v>
      </c>
      <c r="B12" s="238" t="s">
        <v>407</v>
      </c>
      <c r="C12" s="239" t="s">
        <v>408</v>
      </c>
      <c r="D12" s="238" t="s">
        <v>382</v>
      </c>
      <c r="E12" s="240">
        <v>1402</v>
      </c>
      <c r="F12" s="238"/>
      <c r="G12" s="240">
        <v>10</v>
      </c>
      <c r="H12" s="238"/>
      <c r="I12" s="240" t="s">
        <v>389</v>
      </c>
      <c r="J12" s="240">
        <v>0</v>
      </c>
      <c r="K12" s="240">
        <v>1</v>
      </c>
      <c r="L12" s="247">
        <v>6</v>
      </c>
    </row>
    <row r="13" spans="1:18" ht="15" thickBot="1" x14ac:dyDescent="0.25">
      <c r="A13" s="248">
        <v>44052</v>
      </c>
      <c r="B13" s="235" t="s">
        <v>409</v>
      </c>
      <c r="C13" s="236" t="s">
        <v>410</v>
      </c>
      <c r="D13" s="235" t="s">
        <v>382</v>
      </c>
      <c r="E13" s="237">
        <v>1628</v>
      </c>
      <c r="F13" s="235" t="s">
        <v>383</v>
      </c>
      <c r="G13" s="237">
        <v>7</v>
      </c>
      <c r="H13" s="235"/>
      <c r="I13" s="237" t="s">
        <v>389</v>
      </c>
      <c r="J13" s="237">
        <v>1</v>
      </c>
      <c r="K13" s="237">
        <v>5</v>
      </c>
      <c r="L13" s="249">
        <v>8</v>
      </c>
      <c r="N13" s="234">
        <v>725577</v>
      </c>
      <c r="O13" s="87"/>
      <c r="P13" s="87">
        <v>424</v>
      </c>
      <c r="Q13" s="87"/>
      <c r="R13" s="87">
        <v>1711</v>
      </c>
    </row>
    <row r="14" spans="1:18" ht="13.5" thickBot="1" x14ac:dyDescent="0.25">
      <c r="A14" s="246">
        <v>44054</v>
      </c>
      <c r="B14" s="238" t="s">
        <v>387</v>
      </c>
      <c r="C14" s="239" t="s">
        <v>411</v>
      </c>
      <c r="D14" s="238" t="s">
        <v>382</v>
      </c>
      <c r="E14" s="240">
        <v>1961</v>
      </c>
      <c r="F14" s="238" t="s">
        <v>383</v>
      </c>
      <c r="G14" s="240">
        <v>3</v>
      </c>
      <c r="H14" s="238"/>
      <c r="I14" s="240" t="s">
        <v>389</v>
      </c>
      <c r="J14" s="240">
        <v>1</v>
      </c>
      <c r="K14" s="240">
        <v>4</v>
      </c>
      <c r="L14" s="247">
        <v>8</v>
      </c>
    </row>
    <row r="15" spans="1:18" ht="13.5" thickBot="1" x14ac:dyDescent="0.25">
      <c r="A15" s="248">
        <v>44058</v>
      </c>
      <c r="B15" s="235" t="s">
        <v>412</v>
      </c>
      <c r="C15" s="236" t="s">
        <v>413</v>
      </c>
      <c r="D15" s="235" t="s">
        <v>382</v>
      </c>
      <c r="E15" s="237">
        <v>1365</v>
      </c>
      <c r="F15" s="235"/>
      <c r="G15" s="237">
        <v>10</v>
      </c>
      <c r="H15" s="235"/>
      <c r="I15" s="237" t="s">
        <v>414</v>
      </c>
      <c r="J15" s="237">
        <v>0</v>
      </c>
      <c r="K15" s="237">
        <v>4</v>
      </c>
      <c r="L15" s="249">
        <v>7</v>
      </c>
    </row>
    <row r="16" spans="1:18" ht="13.5" thickBot="1" x14ac:dyDescent="0.25">
      <c r="A16" s="246">
        <v>44061</v>
      </c>
      <c r="B16" s="238" t="s">
        <v>415</v>
      </c>
      <c r="C16" s="239" t="s">
        <v>416</v>
      </c>
      <c r="D16" s="238" t="s">
        <v>382</v>
      </c>
      <c r="E16" s="240">
        <v>1198</v>
      </c>
      <c r="F16" s="238" t="s">
        <v>383</v>
      </c>
      <c r="G16" s="240">
        <v>6</v>
      </c>
      <c r="H16" s="238"/>
      <c r="I16" s="240" t="s">
        <v>417</v>
      </c>
      <c r="J16" s="240">
        <v>0</v>
      </c>
      <c r="K16" s="240">
        <v>10</v>
      </c>
      <c r="L16" s="247">
        <v>8</v>
      </c>
      <c r="N16">
        <v>685117</v>
      </c>
    </row>
    <row r="17" spans="1:14" ht="13.5" thickBot="1" x14ac:dyDescent="0.25">
      <c r="A17" s="248">
        <v>44063</v>
      </c>
      <c r="B17" s="235" t="s">
        <v>418</v>
      </c>
      <c r="C17" s="236" t="s">
        <v>419</v>
      </c>
      <c r="D17" s="235" t="s">
        <v>382</v>
      </c>
      <c r="E17" s="237">
        <v>1320</v>
      </c>
      <c r="F17" s="235" t="s">
        <v>383</v>
      </c>
      <c r="G17" s="237">
        <v>5</v>
      </c>
      <c r="H17" s="235"/>
      <c r="I17" s="237" t="s">
        <v>384</v>
      </c>
      <c r="J17" s="237">
        <v>0</v>
      </c>
      <c r="K17" s="237">
        <v>1</v>
      </c>
      <c r="L17" s="249">
        <v>6</v>
      </c>
      <c r="N17">
        <v>40460</v>
      </c>
    </row>
    <row r="18" spans="1:14" ht="13.5" thickBot="1" x14ac:dyDescent="0.25">
      <c r="A18" s="246">
        <v>44065</v>
      </c>
      <c r="B18" s="238" t="s">
        <v>420</v>
      </c>
      <c r="C18" s="239" t="s">
        <v>421</v>
      </c>
      <c r="D18" s="238" t="s">
        <v>382</v>
      </c>
      <c r="E18" s="240">
        <v>1435</v>
      </c>
      <c r="F18" s="238" t="s">
        <v>383</v>
      </c>
      <c r="G18" s="240">
        <v>7</v>
      </c>
      <c r="H18" s="238"/>
      <c r="I18" s="240" t="s">
        <v>384</v>
      </c>
      <c r="J18" s="240">
        <v>0</v>
      </c>
      <c r="K18" s="240">
        <v>5</v>
      </c>
      <c r="L18" s="247">
        <v>6</v>
      </c>
      <c r="N18">
        <f>SUM(N16:N17)/424</f>
        <v>1711.2665094339623</v>
      </c>
    </row>
    <row r="19" spans="1:14" ht="13.5" thickBot="1" x14ac:dyDescent="0.25">
      <c r="A19" s="248">
        <v>44068</v>
      </c>
      <c r="B19" s="235" t="s">
        <v>390</v>
      </c>
      <c r="C19" s="236" t="s">
        <v>422</v>
      </c>
      <c r="D19" s="235" t="s">
        <v>382</v>
      </c>
      <c r="E19" s="237">
        <v>1412</v>
      </c>
      <c r="F19" s="235" t="s">
        <v>383</v>
      </c>
      <c r="G19" s="237">
        <v>7</v>
      </c>
      <c r="H19" s="235"/>
      <c r="I19" s="237" t="s">
        <v>389</v>
      </c>
      <c r="J19" s="237">
        <v>0</v>
      </c>
      <c r="K19" s="237">
        <v>1</v>
      </c>
      <c r="L19" s="249">
        <v>6</v>
      </c>
    </row>
    <row r="20" spans="1:14" ht="13.5" thickBot="1" x14ac:dyDescent="0.25">
      <c r="A20" s="246">
        <v>44070</v>
      </c>
      <c r="B20" s="238" t="s">
        <v>423</v>
      </c>
      <c r="C20" s="239" t="s">
        <v>424</v>
      </c>
      <c r="D20" s="238" t="s">
        <v>382</v>
      </c>
      <c r="E20" s="240">
        <v>529</v>
      </c>
      <c r="F20" s="238"/>
      <c r="G20" s="240">
        <v>10</v>
      </c>
      <c r="H20" s="238"/>
      <c r="I20" s="240" t="s">
        <v>425</v>
      </c>
      <c r="J20" s="240">
        <v>1</v>
      </c>
      <c r="K20" s="240">
        <v>5</v>
      </c>
      <c r="L20" s="247">
        <v>6</v>
      </c>
    </row>
    <row r="21" spans="1:14" ht="13.5" thickBot="1" x14ac:dyDescent="0.25">
      <c r="A21" s="248">
        <v>44073</v>
      </c>
      <c r="B21" s="235" t="s">
        <v>380</v>
      </c>
      <c r="C21" s="236" t="s">
        <v>426</v>
      </c>
      <c r="D21" s="235" t="s">
        <v>382</v>
      </c>
      <c r="E21" s="237">
        <v>1661</v>
      </c>
      <c r="F21" s="235" t="s">
        <v>383</v>
      </c>
      <c r="G21" s="237">
        <v>7</v>
      </c>
      <c r="H21" s="235"/>
      <c r="I21" s="237" t="s">
        <v>389</v>
      </c>
      <c r="J21" s="237">
        <v>0</v>
      </c>
      <c r="K21" s="237">
        <v>3</v>
      </c>
      <c r="L21" s="249">
        <v>5</v>
      </c>
    </row>
    <row r="22" spans="1:14" ht="13.5" thickBot="1" x14ac:dyDescent="0.25">
      <c r="A22" s="250">
        <v>44075</v>
      </c>
      <c r="B22" s="251" t="s">
        <v>405</v>
      </c>
      <c r="C22" s="252" t="s">
        <v>427</v>
      </c>
      <c r="D22" s="251" t="s">
        <v>382</v>
      </c>
      <c r="E22" s="253">
        <v>746</v>
      </c>
      <c r="F22" s="251" t="s">
        <v>383</v>
      </c>
      <c r="G22" s="253">
        <v>3</v>
      </c>
      <c r="H22" s="251"/>
      <c r="I22" s="253" t="s">
        <v>389</v>
      </c>
      <c r="J22" s="253">
        <v>2</v>
      </c>
      <c r="K22" s="253">
        <v>5</v>
      </c>
      <c r="L22" s="254">
        <v>7</v>
      </c>
    </row>
    <row r="23" spans="1:14" ht="14.25" thickTop="1" thickBot="1" x14ac:dyDescent="0.25">
      <c r="A23" s="248">
        <v>44079</v>
      </c>
      <c r="B23" s="235" t="s">
        <v>418</v>
      </c>
      <c r="C23" s="236" t="s">
        <v>428</v>
      </c>
      <c r="D23" s="235" t="s">
        <v>382</v>
      </c>
      <c r="E23" s="237">
        <v>1687</v>
      </c>
      <c r="F23" s="235" t="s">
        <v>383</v>
      </c>
      <c r="G23" s="237">
        <v>7</v>
      </c>
      <c r="H23" s="235"/>
      <c r="I23" s="237" t="s">
        <v>389</v>
      </c>
      <c r="J23" s="237">
        <v>0</v>
      </c>
      <c r="K23" s="237">
        <v>3</v>
      </c>
      <c r="L23" s="249">
        <v>4</v>
      </c>
    </row>
    <row r="24" spans="1:14" ht="13.5" thickBot="1" x14ac:dyDescent="0.25">
      <c r="A24" s="246">
        <v>44080</v>
      </c>
      <c r="B24" s="238" t="s">
        <v>395</v>
      </c>
      <c r="C24" s="239" t="s">
        <v>429</v>
      </c>
      <c r="D24" s="238" t="s">
        <v>382</v>
      </c>
      <c r="E24" s="240">
        <v>860</v>
      </c>
      <c r="F24" s="238" t="s">
        <v>383</v>
      </c>
      <c r="G24" s="240">
        <v>3</v>
      </c>
      <c r="H24" s="238"/>
      <c r="I24" s="240" t="s">
        <v>389</v>
      </c>
      <c r="J24" s="240">
        <v>2</v>
      </c>
      <c r="K24" s="240">
        <v>6</v>
      </c>
      <c r="L24" s="247">
        <v>9</v>
      </c>
    </row>
    <row r="25" spans="1:14" ht="13.5" thickBot="1" x14ac:dyDescent="0.25">
      <c r="A25" s="248">
        <v>44086</v>
      </c>
      <c r="B25" s="235" t="s">
        <v>397</v>
      </c>
      <c r="C25" s="236" t="s">
        <v>430</v>
      </c>
      <c r="D25" s="235" t="s">
        <v>382</v>
      </c>
      <c r="E25" s="237">
        <v>1914</v>
      </c>
      <c r="F25" s="235" t="s">
        <v>383</v>
      </c>
      <c r="G25" s="237">
        <v>7</v>
      </c>
      <c r="H25" s="235"/>
      <c r="I25" s="237" t="s">
        <v>389</v>
      </c>
      <c r="J25" s="237">
        <v>0</v>
      </c>
      <c r="K25" s="237">
        <v>1</v>
      </c>
      <c r="L25" s="249">
        <v>10</v>
      </c>
    </row>
    <row r="26" spans="1:14" ht="13.5" thickBot="1" x14ac:dyDescent="0.25">
      <c r="A26" s="246">
        <v>44087</v>
      </c>
      <c r="B26" s="238" t="s">
        <v>409</v>
      </c>
      <c r="C26" s="239" t="s">
        <v>431</v>
      </c>
      <c r="D26" s="238" t="s">
        <v>382</v>
      </c>
      <c r="E26" s="240">
        <v>2083</v>
      </c>
      <c r="F26" s="238" t="s">
        <v>383</v>
      </c>
      <c r="G26" s="240">
        <v>3</v>
      </c>
      <c r="H26" s="238" t="s">
        <v>392</v>
      </c>
      <c r="I26" s="240" t="s">
        <v>389</v>
      </c>
      <c r="J26" s="240">
        <v>0</v>
      </c>
      <c r="K26" s="240">
        <v>5</v>
      </c>
      <c r="L26" s="247">
        <v>7</v>
      </c>
    </row>
    <row r="27" spans="1:14" ht="13.5" thickBot="1" x14ac:dyDescent="0.25">
      <c r="A27" s="248">
        <v>44093</v>
      </c>
      <c r="B27" s="235" t="s">
        <v>432</v>
      </c>
      <c r="C27" s="236" t="s">
        <v>433</v>
      </c>
      <c r="D27" s="235" t="s">
        <v>382</v>
      </c>
      <c r="E27" s="237">
        <v>1297</v>
      </c>
      <c r="F27" s="235" t="s">
        <v>383</v>
      </c>
      <c r="G27" s="237">
        <v>3</v>
      </c>
      <c r="H27" s="235" t="s">
        <v>434</v>
      </c>
      <c r="I27" s="237" t="s">
        <v>435</v>
      </c>
      <c r="J27" s="237">
        <v>3</v>
      </c>
      <c r="K27" s="237">
        <v>7</v>
      </c>
      <c r="L27" s="249">
        <v>7</v>
      </c>
    </row>
    <row r="28" spans="1:14" ht="13.5" thickBot="1" x14ac:dyDescent="0.25">
      <c r="A28" s="246">
        <v>44094</v>
      </c>
      <c r="B28" s="238" t="s">
        <v>436</v>
      </c>
      <c r="C28" s="239" t="s">
        <v>437</v>
      </c>
      <c r="D28" s="238" t="s">
        <v>382</v>
      </c>
      <c r="E28" s="240">
        <v>1018</v>
      </c>
      <c r="F28" s="238" t="s">
        <v>383</v>
      </c>
      <c r="G28" s="240">
        <v>3</v>
      </c>
      <c r="H28" s="238"/>
      <c r="I28" s="240" t="s">
        <v>389</v>
      </c>
      <c r="J28" s="240">
        <v>0</v>
      </c>
      <c r="K28" s="240">
        <v>4</v>
      </c>
      <c r="L28" s="247">
        <v>8</v>
      </c>
    </row>
    <row r="29" spans="1:14" ht="13.5" thickBot="1" x14ac:dyDescent="0.25">
      <c r="A29" s="255">
        <v>44100</v>
      </c>
      <c r="B29" s="256" t="s">
        <v>432</v>
      </c>
      <c r="C29" s="257" t="s">
        <v>438</v>
      </c>
      <c r="D29" s="256" t="s">
        <v>382</v>
      </c>
      <c r="E29" s="258">
        <v>1457</v>
      </c>
      <c r="F29" s="256" t="s">
        <v>383</v>
      </c>
      <c r="G29" s="258">
        <v>3</v>
      </c>
      <c r="H29" s="256" t="s">
        <v>434</v>
      </c>
      <c r="I29" s="258" t="s">
        <v>389</v>
      </c>
      <c r="J29" s="258">
        <v>0</v>
      </c>
      <c r="K29" s="258">
        <v>1</v>
      </c>
      <c r="L29" s="259">
        <v>6</v>
      </c>
    </row>
    <row r="30" spans="1:14" ht="13.5" thickTop="1" x14ac:dyDescent="0.2">
      <c r="E30">
        <f>SUM(E1:E29)</f>
        <v>40460</v>
      </c>
    </row>
  </sheetData>
  <hyperlinks>
    <hyperlink ref="C1" r:id="rId1" display="http://www.pesiksenmaailma.fi/index.php/component/tilastot/?view=ottelu&amp;otteluid=35414"/>
    <hyperlink ref="C2" r:id="rId2" display="http://www.pesiksenmaailma.fi/index.php/component/tilastot/?view=ottelu&amp;otteluid=35442"/>
    <hyperlink ref="C3" r:id="rId3" display="http://www.pesiksenmaailma.fi/index.php/component/tilastot/?view=ottelu&amp;otteluid=35456"/>
    <hyperlink ref="C4" r:id="rId4" display="http://www.pesiksenmaailma.fi/index.php/component/tilastot/?view=ottelu&amp;otteluid=35473"/>
    <hyperlink ref="C5" r:id="rId5" display="http://www.pesiksenmaailma.fi/index.php/component/tilastot/?view=ottelu&amp;otteluid=35496"/>
    <hyperlink ref="C6" r:id="rId6" display="http://www.pesiksenmaailma.fi/index.php/component/tilastot/?view=ottelu&amp;otteluid=35504"/>
    <hyperlink ref="C7" r:id="rId7" display="http://www.pesiksenmaailma.fi/index.php/component/tilastot/?view=ottelu&amp;otteluid=35526"/>
    <hyperlink ref="C8" r:id="rId8" display="http://www.pesiksenmaailma.fi/index.php/component/tilastot/?view=ottelu&amp;otteluid=35536"/>
    <hyperlink ref="C9" r:id="rId9" display="http://www.pesiksenmaailma.fi/index.php/component/tilastot/?view=ottelu&amp;otteluid=35565"/>
    <hyperlink ref="C10" r:id="rId10" display="http://www.pesiksenmaailma.fi/index.php/component/tilastot/?view=ottelu&amp;otteluid=35583"/>
    <hyperlink ref="C11" r:id="rId11" display="http://www.pesiksenmaailma.fi/index.php/component/tilastot/?view=ottelu&amp;otteluid=35590"/>
    <hyperlink ref="C12" r:id="rId12" display="http://www.pesiksenmaailma.fi/index.php/component/tilastot/?view=ottelu&amp;otteluid=35606"/>
    <hyperlink ref="C13" r:id="rId13" display="http://www.pesiksenmaailma.fi/index.php/component/tilastot/?view=ottelu&amp;otteluid=35621"/>
    <hyperlink ref="C14" r:id="rId14" display="http://www.pesiksenmaailma.fi/index.php/component/tilastot/?view=ottelu&amp;otteluid=35632"/>
    <hyperlink ref="C15" r:id="rId15" display="http://www.pesiksenmaailma.fi/index.php/component/tilastot/?view=ottelu&amp;otteluid=35656"/>
    <hyperlink ref="C16" r:id="rId16" display="http://www.pesiksenmaailma.fi/index.php/component/tilastot/?view=ottelu&amp;otteluid=35674"/>
    <hyperlink ref="C17" r:id="rId17" display="http://www.pesiksenmaailma.fi/index.php/component/tilastot/?view=ottelu&amp;otteluid=35690"/>
    <hyperlink ref="C18" r:id="rId18" display="http://www.pesiksenmaailma.fi/index.php/component/tilastot/?view=ottelu&amp;otteluid=35701"/>
    <hyperlink ref="C19" r:id="rId19" display="http://www.pesiksenmaailma.fi/index.php/component/tilastot/?view=ottelu&amp;otteluid=35717"/>
    <hyperlink ref="C20" r:id="rId20" display="http://www.pesiksenmaailma.fi/index.php/component/tilastot/?view=ottelu&amp;otteluid=35721"/>
    <hyperlink ref="C21" r:id="rId21" display="http://www.pesiksenmaailma.fi/index.php/component/tilastot/?view=ottelu&amp;otteluid=35726"/>
    <hyperlink ref="C22" r:id="rId22" display="http://www.pesiksenmaailma.fi/index.php/component/tilastot/?view=ottelu&amp;otteluid=35737"/>
    <hyperlink ref="C23" r:id="rId23" display="http://www.pesiksenmaailma.fi/index.php/component/tilastot/?view=ottelu&amp;otteluid=36492"/>
    <hyperlink ref="C24" r:id="rId24" display="http://www.pesiksenmaailma.fi/index.php/component/tilastot/?view=ottelu&amp;otteluid=36495"/>
    <hyperlink ref="C25" r:id="rId25" display="http://www.pesiksenmaailma.fi/index.php/component/tilastot/?view=ottelu&amp;otteluid=36508"/>
    <hyperlink ref="C26" r:id="rId26" display="http://www.pesiksenmaailma.fi/index.php/component/tilastot/?view=ottelu&amp;otteluid=36512"/>
    <hyperlink ref="C27" r:id="rId27" display="http://www.pesiksenmaailma.fi/index.php/component/tilastot/?view=ottelu&amp;otteluid=36526"/>
    <hyperlink ref="C28" r:id="rId28" display="http://www.pesiksenmaailma.fi/index.php/component/tilastot/?view=ottelu&amp;otteluid=36528"/>
    <hyperlink ref="C29" r:id="rId29" display="http://www.pesiksenmaailma.fi/index.php/component/tilastot/?view=ottelu&amp;otteluid=365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2020-09-28T11:40:40Z</dcterms:modified>
</cp:coreProperties>
</file>