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84" i="1" l="1"/>
  <c r="AM59" i="1" l="1"/>
  <c r="AM58" i="1"/>
  <c r="AM57" i="1"/>
  <c r="AM56" i="1"/>
  <c r="AM66" i="1"/>
  <c r="AM65" i="1"/>
  <c r="AM64" i="1"/>
  <c r="AM63" i="1"/>
  <c r="AP80" i="1" l="1"/>
  <c r="AP77" i="1"/>
  <c r="AP74" i="1"/>
  <c r="AM81" i="1"/>
  <c r="AN81" i="1"/>
  <c r="AN84" i="1"/>
  <c r="AL66" i="1"/>
  <c r="AL65" i="1"/>
  <c r="AN65" i="1" s="1"/>
  <c r="AL64" i="1"/>
  <c r="AN64" i="1" s="1"/>
  <c r="AL63" i="1"/>
  <c r="AN63" i="1" s="1"/>
  <c r="AL59" i="1"/>
  <c r="AL58" i="1"/>
  <c r="AN58" i="1" s="1"/>
  <c r="AL57" i="1"/>
  <c r="AN57" i="1" s="1"/>
  <c r="AL56" i="1"/>
  <c r="AN56" i="1" s="1"/>
  <c r="AN51" i="1"/>
  <c r="AN52" i="1" s="1"/>
  <c r="AM51" i="1"/>
  <c r="AM52" i="1" s="1"/>
  <c r="AL51" i="1"/>
  <c r="AP48" i="1" s="1"/>
  <c r="AP45" i="1"/>
  <c r="AM49" i="1"/>
  <c r="AN49" i="1"/>
  <c r="AN59" i="1" l="1"/>
  <c r="AN66" i="1"/>
  <c r="AP42" i="1"/>
  <c r="K61" i="1" l="1"/>
  <c r="J61" i="1"/>
  <c r="I61" i="1"/>
  <c r="H61" i="1"/>
  <c r="AN78" i="1" l="1"/>
  <c r="AM78" i="1"/>
  <c r="AN75" i="1"/>
  <c r="AM75" i="1"/>
  <c r="AN46" i="1"/>
  <c r="AM46" i="1"/>
  <c r="AN43" i="1"/>
  <c r="AM43" i="1"/>
  <c r="AH88" i="1" l="1"/>
  <c r="AH87" i="1"/>
  <c r="AH86" i="1"/>
  <c r="AH85" i="1"/>
  <c r="AH78" i="1"/>
  <c r="F76" i="1" l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75" i="1"/>
  <c r="F44" i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43" i="1"/>
  <c r="O10" i="4" l="1"/>
  <c r="N10" i="4"/>
  <c r="M10" i="4"/>
  <c r="L10" i="4"/>
  <c r="O11" i="4"/>
  <c r="N11" i="4"/>
  <c r="M11" i="4"/>
  <c r="L11" i="4"/>
  <c r="AR7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V7" i="4" s="1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J7" i="4" l="1"/>
  <c r="F12" i="4"/>
  <c r="N12" i="4" s="1"/>
  <c r="H12" i="4"/>
  <c r="H13" i="4" s="1"/>
  <c r="M13" i="4" s="1"/>
  <c r="J11" i="4"/>
  <c r="I13" i="4"/>
  <c r="O12" i="4"/>
  <c r="J12" i="4"/>
  <c r="L12" i="4"/>
  <c r="M12" i="4"/>
  <c r="AF7" i="4"/>
  <c r="F13" i="4" l="1"/>
  <c r="O13" i="4"/>
  <c r="J13" i="4"/>
  <c r="L13" i="4" l="1"/>
  <c r="N13" i="4"/>
  <c r="G18" i="3"/>
  <c r="AA27" i="1" l="1"/>
  <c r="P12" i="3" l="1"/>
  <c r="M12" i="3"/>
  <c r="I12" i="3"/>
  <c r="I18" i="3" s="1"/>
  <c r="O20" i="1" l="1"/>
  <c r="G12" i="3" l="1"/>
  <c r="O19" i="1" l="1"/>
  <c r="O18" i="1"/>
  <c r="O17" i="1"/>
  <c r="O16" i="1"/>
  <c r="O15" i="1"/>
  <c r="O14" i="1"/>
  <c r="O13" i="1"/>
  <c r="O12" i="1"/>
  <c r="O11" i="1"/>
  <c r="O10" i="1"/>
  <c r="O9" i="1"/>
  <c r="O5" i="1"/>
  <c r="AQ27" i="1"/>
  <c r="AP27" i="1"/>
  <c r="AO27" i="1"/>
  <c r="AN27" i="1"/>
  <c r="AM27" i="1"/>
  <c r="AL27" i="1"/>
  <c r="Y27" i="1"/>
  <c r="I33" i="1" s="1"/>
  <c r="X27" i="1"/>
  <c r="H33" i="1" s="1"/>
  <c r="W27" i="1"/>
  <c r="G33" i="1" s="1"/>
  <c r="V27" i="1"/>
  <c r="F33" i="1" s="1"/>
  <c r="U27" i="1"/>
  <c r="E33" i="1" s="1"/>
  <c r="M27" i="1"/>
  <c r="L27" i="1"/>
  <c r="K27" i="1"/>
  <c r="J27" i="1"/>
  <c r="I27" i="1"/>
  <c r="I32" i="1" s="1"/>
  <c r="H27" i="1"/>
  <c r="H32" i="1" s="1"/>
  <c r="G27" i="1"/>
  <c r="G32" i="1" s="1"/>
  <c r="F27" i="1"/>
  <c r="F32" i="1" s="1"/>
  <c r="E27" i="1"/>
  <c r="E32" i="1" s="1"/>
  <c r="D29" i="1" l="1"/>
  <c r="K32" i="1"/>
  <c r="E35" i="1"/>
  <c r="G35" i="1"/>
  <c r="L33" i="1"/>
  <c r="O27" i="1"/>
  <c r="O32" i="1" s="1"/>
  <c r="O35" i="1" s="1"/>
  <c r="M32" i="1"/>
  <c r="I35" i="1"/>
  <c r="F35" i="1"/>
  <c r="K33" i="1"/>
  <c r="H35" i="1"/>
  <c r="L32" i="1"/>
  <c r="M33" i="1"/>
  <c r="N33" i="1"/>
  <c r="Z27" i="1" s="1"/>
  <c r="L35" i="1" l="1"/>
  <c r="K35" i="1"/>
  <c r="N27" i="1"/>
  <c r="N32" i="1" s="1"/>
  <c r="N35" i="1"/>
  <c r="M35" i="1"/>
</calcChain>
</file>

<file path=xl/sharedStrings.xml><?xml version="1.0" encoding="utf-8"?>
<sst xmlns="http://schemas.openxmlformats.org/spreadsheetml/2006/main" count="1016" uniqueCount="494">
  <si>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</si>
  <si>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</si>
  <si>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</si>
  <si>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</si>
  <si>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</si>
  <si>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</si>
  <si>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</si>
  <si>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</si>
  <si>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</si>
  <si>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</si>
  <si>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</si>
  <si>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</si>
  <si>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</si>
  <si>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</si>
  <si>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</si>
  <si>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</si>
  <si>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</si>
  <si>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</si>
  <si>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</si>
  <si>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</si>
  <si>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</si>
  <si>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</si>
  <si>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</si>
  <si>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</si>
  <si>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</si>
  <si>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</si>
  <si>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</si>
  <si>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</si>
  <si>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</si>
  <si>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</si>
  <si>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</si>
  <si>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</si>
  <si>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</si>
  <si>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</si>
  <si>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Hartikainen</t>
  </si>
  <si>
    <t>1.</t>
  </si>
  <si>
    <t>SoJy</t>
  </si>
  <si>
    <t>SoJy 2</t>
  </si>
  <si>
    <t>suomensarja</t>
  </si>
  <si>
    <t>3.</t>
  </si>
  <si>
    <t>2.</t>
  </si>
  <si>
    <t>14.06. 2001  SoJy - SMJ  2-0  (7-1, 6-0)</t>
  </si>
  <si>
    <t>03.06. 2004  SoJy - JäPe  2-1, 19-3)</t>
  </si>
  <si>
    <t>04.09. 2005  Tahko - SoJy  0-1  (3-8, 5-5)</t>
  </si>
  <si>
    <t>ykköspesis</t>
  </si>
  <si>
    <t>KPK</t>
  </si>
  <si>
    <t>5.</t>
  </si>
  <si>
    <t>4.</t>
  </si>
  <si>
    <t>6.</t>
  </si>
  <si>
    <t>Seurat</t>
  </si>
  <si>
    <t>KPK = Kajaanin Pallokerho  (1933)</t>
  </si>
  <si>
    <t>SoJy = Sotkamon Jymy  (1909)</t>
  </si>
  <si>
    <t>3.8.1985   Sotkamo</t>
  </si>
  <si>
    <t>YKKÖSPESIS</t>
  </si>
  <si>
    <t>L+T</t>
  </si>
  <si>
    <t>9.</t>
  </si>
  <si>
    <t>10.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</si>
  <si>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</si>
  <si>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</si>
  <si>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</si>
  <si>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</si>
  <si>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</si>
  <si>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</si>
  <si>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</si>
  <si>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</si>
  <si>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</si>
  <si>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</si>
  <si>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</si>
  <si>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</si>
  <si>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</si>
  <si>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2008  Raahe</t>
  </si>
  <si>
    <t xml:space="preserve">  0-1  (0-2, 2-2)</t>
  </si>
  <si>
    <t>Itä</t>
  </si>
  <si>
    <t>jok</t>
  </si>
  <si>
    <t>Eero Pitkänen</t>
  </si>
  <si>
    <t>4830</t>
  </si>
  <si>
    <t>28.06. 2009  Kuopio</t>
  </si>
  <si>
    <t xml:space="preserve">  2-1  (0-3, 5-3, 1-0)</t>
  </si>
  <si>
    <t>3v</t>
  </si>
  <si>
    <t>Raimo Bragge</t>
  </si>
  <si>
    <t>6312</t>
  </si>
  <si>
    <t xml:space="preserve">  2-0  (6-3, 23-6)</t>
  </si>
  <si>
    <t>3p</t>
  </si>
  <si>
    <t>II p</t>
  </si>
  <si>
    <t>Mikko Kuosmanen</t>
  </si>
  <si>
    <t>4994</t>
  </si>
  <si>
    <t>24.07. 2011  Kouvola</t>
  </si>
  <si>
    <t xml:space="preserve">  1-2  (6-1, 2-5, 1-1, 1-3)</t>
  </si>
  <si>
    <t>I p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</si>
  <si>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</si>
  <si>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</si>
  <si>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</si>
  <si>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</si>
  <si>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</si>
  <si>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</si>
  <si>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</si>
  <si>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</si>
  <si>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</si>
  <si>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22 v  10 kk  26 pv</t>
  </si>
  <si>
    <t>B - POJAT</t>
  </si>
  <si>
    <t>13.07. 2001  Hamina</t>
  </si>
  <si>
    <t xml:space="preserve">  2-1  (2-0, 2-4, 0-0, 4-3)</t>
  </si>
  <si>
    <t>Petri Veikkanen</t>
  </si>
  <si>
    <t>1972</t>
  </si>
  <si>
    <t>28.06. 2002  Ilmajoki</t>
  </si>
  <si>
    <t xml:space="preserve">  0-1  (0-5, 1-1)</t>
  </si>
  <si>
    <t>Jimi Heikkinen</t>
  </si>
  <si>
    <t>1059</t>
  </si>
  <si>
    <t>A - POJAT</t>
  </si>
  <si>
    <t>23.07. 2005  Oulu</t>
  </si>
  <si>
    <t xml:space="preserve">  2-1  (0-2, 3-2, 0-0, 2-1)</t>
  </si>
  <si>
    <t>2v</t>
  </si>
  <si>
    <t>Timo Riikonen</t>
  </si>
  <si>
    <t>1462</t>
  </si>
  <si>
    <t>20.07. 2014  Seinäjoki</t>
  </si>
  <si>
    <t xml:space="preserve">  1-2  (0-1, 2-1, 0-1)</t>
  </si>
  <si>
    <t>5277</t>
  </si>
  <si>
    <t>04.07. 2010  Finnair-Stadion, Helsinki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</si>
  <si>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</si>
  <si>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</si>
  <si>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</si>
  <si>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</si>
  <si>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</si>
  <si>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Liitto</t>
  </si>
  <si>
    <t>Miika Rantatorikka</t>
  </si>
  <si>
    <t>25 v  10 kk  14 pv</t>
  </si>
  <si>
    <t xml:space="preserve"> ITÄ - LÄNSI - KORTTI</t>
  </si>
  <si>
    <t>1/3</t>
  </si>
  <si>
    <t>4/7</t>
  </si>
  <si>
    <t>3/5</t>
  </si>
  <si>
    <t>1/2</t>
  </si>
  <si>
    <t>5/6</t>
  </si>
  <si>
    <t>1/1</t>
  </si>
  <si>
    <t>4/5</t>
  </si>
  <si>
    <t>7/8</t>
  </si>
  <si>
    <t>3/4</t>
  </si>
  <si>
    <t>3/3</t>
  </si>
  <si>
    <t>4/10</t>
  </si>
  <si>
    <t>0/2</t>
  </si>
  <si>
    <t>0/1</t>
  </si>
  <si>
    <t>2/2</t>
  </si>
  <si>
    <t>3/6</t>
  </si>
  <si>
    <t>2/4</t>
  </si>
  <si>
    <t>4/6</t>
  </si>
  <si>
    <t>2/5</t>
  </si>
  <si>
    <t>3/7</t>
  </si>
  <si>
    <t>2/10</t>
  </si>
  <si>
    <t>0/3</t>
  </si>
  <si>
    <t>1/4</t>
  </si>
  <si>
    <t>3/13</t>
  </si>
  <si>
    <t>0-0-0</t>
  </si>
  <si>
    <t xml:space="preserve">  19 v   3 kk   5 pv</t>
  </si>
  <si>
    <t>2.  ottelu</t>
  </si>
  <si>
    <t>30.  ottelu</t>
  </si>
  <si>
    <t xml:space="preserve">  20 v   3 kk 17 pv</t>
  </si>
  <si>
    <t>Play off, voitot, voittoprosentti</t>
  </si>
  <si>
    <t>Puolivälierät</t>
  </si>
  <si>
    <t>Välierät</t>
  </si>
  <si>
    <t>Pronssi</t>
  </si>
  <si>
    <t>Finaalit</t>
  </si>
  <si>
    <t>hSM</t>
  </si>
  <si>
    <t xml:space="preserve"> Arvo-ottelut</t>
  </si>
  <si>
    <t>Lyöty</t>
  </si>
  <si>
    <t>Tuotu</t>
  </si>
  <si>
    <t>0-1-0</t>
  </si>
  <si>
    <t>7.</t>
  </si>
  <si>
    <t>2-1-0</t>
  </si>
  <si>
    <t>3-1  Tahko</t>
  </si>
  <si>
    <t>2-1  KiPa</t>
  </si>
  <si>
    <t>2-3  NJ</t>
  </si>
  <si>
    <t>2-0  Tahko</t>
  </si>
  <si>
    <t>3-2  PattU</t>
  </si>
  <si>
    <t>3-0  KoU</t>
  </si>
  <si>
    <t>1-3  Tahko</t>
  </si>
  <si>
    <t>3-2  NJ</t>
  </si>
  <si>
    <t>2-3  PattU</t>
  </si>
  <si>
    <t>4-0  KiPa</t>
  </si>
  <si>
    <t>3-0  PattU</t>
  </si>
  <si>
    <t>3-1  KPL</t>
  </si>
  <si>
    <t>1-3  ViVe</t>
  </si>
  <si>
    <t>2-1  Lippo</t>
  </si>
  <si>
    <t>4-1  KiPa</t>
  </si>
  <si>
    <t>3-0  KPL</t>
  </si>
  <si>
    <t>3-2  ViVe</t>
  </si>
  <si>
    <t>4-0  Kiri</t>
  </si>
  <si>
    <t>3-0  ViVe</t>
  </si>
  <si>
    <t>3-0  JoMa</t>
  </si>
  <si>
    <t>3-0  KiPa</t>
  </si>
  <si>
    <t>3-0  Tahko</t>
  </si>
  <si>
    <t>3-0  AA</t>
  </si>
  <si>
    <t>2-3  ViVe</t>
  </si>
  <si>
    <t>Jatkosarja  2.</t>
  </si>
  <si>
    <t>Jatkosarja  1.</t>
  </si>
  <si>
    <t>KAIKKIEN AIKOJEN TILASTOT, TOP-10</t>
  </si>
  <si>
    <t>PESISPÖRSSIRAJAT</t>
  </si>
  <si>
    <t>1000 p</t>
  </si>
  <si>
    <t>1300 p</t>
  </si>
  <si>
    <t>1600 p</t>
  </si>
  <si>
    <t xml:space="preserve">      Mitalit</t>
  </si>
  <si>
    <t>3-1  JymyJussit</t>
  </si>
  <si>
    <t>3-1  JoMa</t>
  </si>
  <si>
    <t>8/12</t>
  </si>
  <si>
    <t>25.</t>
  </si>
  <si>
    <t>12.</t>
  </si>
  <si>
    <t>20.</t>
  </si>
  <si>
    <t>16.</t>
  </si>
  <si>
    <t>13.</t>
  </si>
  <si>
    <t>22.</t>
  </si>
  <si>
    <t xml:space="preserve">   Runkosarja TOP-30</t>
  </si>
  <si>
    <t>18.</t>
  </si>
  <si>
    <t>23.</t>
  </si>
  <si>
    <t>Ylempi loppusarja TOP-10</t>
  </si>
  <si>
    <t>SUOMENSARJA</t>
  </si>
  <si>
    <t>KAIKKI OTTELUT</t>
  </si>
  <si>
    <t>YHTEENSÄ</t>
  </si>
  <si>
    <t>SoJy  2</t>
  </si>
  <si>
    <t>45.</t>
  </si>
  <si>
    <t xml:space="preserve">    Runkosarja TOP-10</t>
  </si>
  <si>
    <t>Jatkosarjat</t>
  </si>
  <si>
    <t xml:space="preserve">  Runkosarja TOP-10</t>
  </si>
  <si>
    <t>ka/l+t</t>
  </si>
  <si>
    <t>ka/kl</t>
  </si>
  <si>
    <t>2-3  KPL</t>
  </si>
  <si>
    <t>0-2  ViVe</t>
  </si>
  <si>
    <t>Sotkamon Jymy-Pesis  (1998),  kasvattajaseura</t>
  </si>
  <si>
    <t>KPL</t>
  </si>
  <si>
    <t>KPL = Kouvolan Pallonlyöjät  (1931)</t>
  </si>
  <si>
    <t>07.07. 2019  Seinäjoki</t>
  </si>
  <si>
    <t xml:space="preserve">  1-2  (0-11, 7-4, 1-2)</t>
  </si>
  <si>
    <t>Jani Komulainen</t>
  </si>
  <si>
    <t>4566</t>
  </si>
  <si>
    <t>31/51</t>
  </si>
  <si>
    <t>8/16</t>
  </si>
  <si>
    <t>16/26</t>
  </si>
  <si>
    <t>6/8</t>
  </si>
  <si>
    <t>1900 p</t>
  </si>
  <si>
    <t>15.</t>
  </si>
  <si>
    <t>30.</t>
  </si>
  <si>
    <t>1-3-0</t>
  </si>
  <si>
    <t>3-0  JymyJussit</t>
  </si>
  <si>
    <t>2-3  SoJy</t>
  </si>
  <si>
    <t>2-0  ViVe</t>
  </si>
  <si>
    <t>12/16</t>
  </si>
  <si>
    <t>1-2-1</t>
  </si>
  <si>
    <t>69.</t>
  </si>
  <si>
    <t xml:space="preserve"> Vuoden pesäpalloilija  2013     &lt;&gt;     Kärkilyöjäkuningas  2019     &lt;&gt;     Kultainen maila</t>
  </si>
  <si>
    <t>TEHO</t>
  </si>
  <si>
    <t xml:space="preserve"> Ottelutilasto</t>
  </si>
  <si>
    <t>8.</t>
  </si>
  <si>
    <t>11.</t>
  </si>
  <si>
    <t>IKÄ</t>
  </si>
  <si>
    <t xml:space="preserve"> 1945 - 2001</t>
  </si>
  <si>
    <t xml:space="preserve"> 1979 - 2001</t>
  </si>
  <si>
    <t xml:space="preserve"> 1945 - 2002</t>
  </si>
  <si>
    <t xml:space="preserve"> 1979 - 2002</t>
  </si>
  <si>
    <t>331.</t>
  </si>
  <si>
    <t xml:space="preserve"> 1945 - 2003</t>
  </si>
  <si>
    <t xml:space="preserve"> 1979 - 2003</t>
  </si>
  <si>
    <t>135.</t>
  </si>
  <si>
    <t xml:space="preserve"> 1945 - 2004</t>
  </si>
  <si>
    <t xml:space="preserve"> 1979 - 2004</t>
  </si>
  <si>
    <t>27.</t>
  </si>
  <si>
    <t xml:space="preserve"> 1945 - 2005</t>
  </si>
  <si>
    <t xml:space="preserve"> 1979 - 2005</t>
  </si>
  <si>
    <t>33.</t>
  </si>
  <si>
    <t xml:space="preserve"> 1945 - 2006</t>
  </si>
  <si>
    <t xml:space="preserve"> 1979 - 2006</t>
  </si>
  <si>
    <t>50.</t>
  </si>
  <si>
    <t xml:space="preserve"> 1945 - 2007</t>
  </si>
  <si>
    <t xml:space="preserve"> 1979 - 2007</t>
  </si>
  <si>
    <t>137.</t>
  </si>
  <si>
    <t>28.</t>
  </si>
  <si>
    <t xml:space="preserve"> 1945 - 2008</t>
  </si>
  <si>
    <t xml:space="preserve"> 1979 - 2008</t>
  </si>
  <si>
    <t>91.</t>
  </si>
  <si>
    <t xml:space="preserve"> 1945 - 2009</t>
  </si>
  <si>
    <t xml:space="preserve"> 1979 - 2009</t>
  </si>
  <si>
    <t>72.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</si>
  <si>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</si>
  <si>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</si>
  <si>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</si>
  <si>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</si>
  <si>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</si>
  <si>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</si>
  <si>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</si>
  <si>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</si>
  <si>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>36.</t>
  </si>
  <si>
    <t xml:space="preserve"> 1945 - 2014</t>
  </si>
  <si>
    <t xml:space="preserve"> 1979 - 2014</t>
  </si>
  <si>
    <t>43.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</si>
  <si>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</si>
  <si>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</si>
  <si>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</si>
  <si>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</si>
  <si>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</si>
  <si>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</si>
  <si>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>32.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</si>
  <si>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</si>
  <si>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</si>
  <si>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</si>
  <si>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</si>
  <si>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Etenijätilasto</t>
  </si>
  <si>
    <t>29 v 11 kk 23 pv</t>
  </si>
  <si>
    <t>118.   26.07. 2015  SoJy - KoU  1-0</t>
  </si>
  <si>
    <t>34 v   0 kk   1 pv</t>
  </si>
  <si>
    <t xml:space="preserve">  47.   04.08. 2019  KPL - ViVe  1-2</t>
  </si>
  <si>
    <t>248. ottelu</t>
  </si>
  <si>
    <t xml:space="preserve">  64.   25.07. 2013  SoJy - PattU  2-0</t>
  </si>
  <si>
    <t>330. ottelu</t>
  </si>
  <si>
    <t xml:space="preserve">  30.   02.06. 2017  ViVe - SoJy  2-0</t>
  </si>
  <si>
    <t xml:space="preserve">  16.   12.08. 2012  SoJy - Kiri  2-0</t>
  </si>
  <si>
    <t>108. ottelu</t>
  </si>
  <si>
    <t>26 v   0 kk 22 pv</t>
  </si>
  <si>
    <t xml:space="preserve">  29.   25.08. 2011  SoJy - KPL  2-0</t>
  </si>
  <si>
    <t>298.</t>
  </si>
  <si>
    <t>179.</t>
  </si>
  <si>
    <t>126.</t>
  </si>
  <si>
    <t>92.</t>
  </si>
  <si>
    <t>58.</t>
  </si>
  <si>
    <t>42.</t>
  </si>
  <si>
    <t>14.</t>
  </si>
  <si>
    <t>315.</t>
  </si>
  <si>
    <t>206.</t>
  </si>
  <si>
    <t>134.</t>
  </si>
  <si>
    <t>94.</t>
  </si>
  <si>
    <t>93.</t>
  </si>
  <si>
    <t>81.</t>
  </si>
  <si>
    <t>80.</t>
  </si>
  <si>
    <t>78.</t>
  </si>
  <si>
    <t>71.</t>
  </si>
  <si>
    <t>316.</t>
  </si>
  <si>
    <t>300.</t>
  </si>
  <si>
    <t>107.</t>
  </si>
  <si>
    <t>19.</t>
  </si>
  <si>
    <t>21.</t>
  </si>
  <si>
    <t>24.</t>
  </si>
  <si>
    <t>133.</t>
  </si>
  <si>
    <t>176.</t>
  </si>
  <si>
    <t>266.</t>
  </si>
  <si>
    <t>347.</t>
  </si>
  <si>
    <t>54.</t>
  </si>
  <si>
    <t>75.</t>
  </si>
  <si>
    <t>230.</t>
  </si>
  <si>
    <t>288.</t>
  </si>
  <si>
    <t xml:space="preserve"> RUNKOSARJA, KA / OTT</t>
  </si>
  <si>
    <t xml:space="preserve"> PLAY OFF,  KA / OTT</t>
  </si>
  <si>
    <t xml:space="preserve"> SIJOITUS</t>
  </si>
  <si>
    <t>429.</t>
  </si>
  <si>
    <t>398.</t>
  </si>
  <si>
    <t>358.</t>
  </si>
  <si>
    <t xml:space="preserve"> Tehotilasto</t>
  </si>
  <si>
    <t xml:space="preserve"> 500</t>
  </si>
  <si>
    <t xml:space="preserve"> 700</t>
  </si>
  <si>
    <t xml:space="preserve"> Kärkilyöjätilasto</t>
  </si>
  <si>
    <t xml:space="preserve"> 400</t>
  </si>
  <si>
    <t xml:space="preserve"> 300</t>
  </si>
  <si>
    <t xml:space="preserve"> 100</t>
  </si>
  <si>
    <t xml:space="preserve"> 200</t>
  </si>
  <si>
    <t xml:space="preserve">  95. ottelu</t>
  </si>
  <si>
    <t>162. ottelu</t>
  </si>
  <si>
    <t xml:space="preserve">  41.   11.08. 2011  SoJy - KiPa  1-0</t>
  </si>
  <si>
    <t xml:space="preserve">  18.   02.09. 2017  JoMa - SoJy  0-1</t>
  </si>
  <si>
    <t>120. ottelu</t>
  </si>
  <si>
    <t>138. ottelu</t>
  </si>
  <si>
    <t>157. ottelu</t>
  </si>
  <si>
    <t>177. ottelu</t>
  </si>
  <si>
    <t xml:space="preserve">  23.   22.08. 2013  JoMa - SoJy  0-1</t>
  </si>
  <si>
    <t xml:space="preserve">  15.   20.08. 2015  AA - SoJy  0-2</t>
  </si>
  <si>
    <t xml:space="preserve">    8.   22.08. 2017  JymyJussit - SoJy  1-2</t>
  </si>
  <si>
    <t xml:space="preserve">    6.   15.09. 2018  SoJy - ViVe  1-2</t>
  </si>
  <si>
    <t xml:space="preserve"> 600</t>
  </si>
  <si>
    <t xml:space="preserve"> 800</t>
  </si>
  <si>
    <t>922.</t>
  </si>
  <si>
    <t>949.</t>
  </si>
  <si>
    <t>934.</t>
  </si>
  <si>
    <t>782.</t>
  </si>
  <si>
    <t>682.</t>
  </si>
  <si>
    <t>625.</t>
  </si>
  <si>
    <t>476.</t>
  </si>
  <si>
    <t>357.</t>
  </si>
  <si>
    <t>226.</t>
  </si>
  <si>
    <t>180.</t>
  </si>
  <si>
    <t>103.</t>
  </si>
  <si>
    <t>55.</t>
  </si>
  <si>
    <t>1568.</t>
  </si>
  <si>
    <t>1595.</t>
  </si>
  <si>
    <t>1614.</t>
  </si>
  <si>
    <t>1289.</t>
  </si>
  <si>
    <t>1152.</t>
  </si>
  <si>
    <t>963.</t>
  </si>
  <si>
    <t>773.</t>
  </si>
  <si>
    <t>531.</t>
  </si>
  <si>
    <t>451.</t>
  </si>
  <si>
    <t>354.</t>
  </si>
  <si>
    <t>248.</t>
  </si>
  <si>
    <t>194.</t>
  </si>
  <si>
    <t>155.</t>
  </si>
  <si>
    <t>120.</t>
  </si>
  <si>
    <t>108.</t>
  </si>
  <si>
    <t>62.</t>
  </si>
  <si>
    <t>1170.</t>
  </si>
  <si>
    <t>1046.</t>
  </si>
  <si>
    <t>871.</t>
  </si>
  <si>
    <t>607.</t>
  </si>
  <si>
    <t>391.</t>
  </si>
  <si>
    <t>290.</t>
  </si>
  <si>
    <t>181.</t>
  </si>
  <si>
    <t>61.</t>
  </si>
  <si>
    <t>38.</t>
  </si>
  <si>
    <t>31.</t>
  </si>
  <si>
    <t>26.</t>
  </si>
  <si>
    <t>1454.</t>
  </si>
  <si>
    <t>1475.</t>
  </si>
  <si>
    <t>1495.</t>
  </si>
  <si>
    <t>1370.</t>
  </si>
  <si>
    <t>1235.</t>
  </si>
  <si>
    <t>984.</t>
  </si>
  <si>
    <t>957.</t>
  </si>
  <si>
    <t>786.</t>
  </si>
  <si>
    <t>740.</t>
  </si>
  <si>
    <t>699.</t>
  </si>
  <si>
    <t>582.</t>
  </si>
  <si>
    <t>577.</t>
  </si>
  <si>
    <t>475.</t>
  </si>
  <si>
    <t>423.</t>
  </si>
  <si>
    <t>403.</t>
  </si>
  <si>
    <t>366.</t>
  </si>
  <si>
    <t>314.</t>
  </si>
  <si>
    <t>289.</t>
  </si>
  <si>
    <t>283.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</si>
  <si>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</si>
  <si>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</si>
  <si>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</si>
  <si>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</si>
  <si>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>259.   17.07. 2011  SoJy - JoMa  2-0</t>
  </si>
  <si>
    <t>25 v 11 kk 14 pv</t>
  </si>
  <si>
    <t>246. ottelu</t>
  </si>
  <si>
    <t xml:space="preserve">  71.   21.07. 2013  SoJy - KaMa  1-0</t>
  </si>
  <si>
    <t>130.   07.07. 2011  KaMa - SoJy  0-2</t>
  </si>
  <si>
    <t>192. ottelu</t>
  </si>
  <si>
    <t>337. ottelu</t>
  </si>
  <si>
    <t>128.   04.06. 2013  JoMa - SoJy  0-2</t>
  </si>
  <si>
    <t>232. ottelu</t>
  </si>
  <si>
    <t>401. ottelu</t>
  </si>
  <si>
    <t xml:space="preserve">  89.   06.07. 2017  SoJy - KaMa  2-0</t>
  </si>
  <si>
    <t xml:space="preserve">  31.   06.08. 2019  AA - KPL  0-1</t>
  </si>
  <si>
    <t>1675.</t>
  </si>
  <si>
    <t>1702.</t>
  </si>
  <si>
    <t>1607.</t>
  </si>
  <si>
    <t>1078.</t>
  </si>
  <si>
    <t>866.</t>
  </si>
  <si>
    <t>735.</t>
  </si>
  <si>
    <t>490.</t>
  </si>
  <si>
    <t>400.</t>
  </si>
  <si>
    <t>328.</t>
  </si>
  <si>
    <t>262.</t>
  </si>
  <si>
    <t>175.</t>
  </si>
  <si>
    <t>130.</t>
  </si>
  <si>
    <t>111.</t>
  </si>
  <si>
    <t>101.</t>
  </si>
  <si>
    <t>SEUROITTAIN</t>
  </si>
  <si>
    <t>ka / ottelu</t>
  </si>
  <si>
    <t>Kouvolan Pallonlyöjät</t>
  </si>
  <si>
    <t>LYÖDYT, KA/OTT</t>
  </si>
  <si>
    <t>RS</t>
  </si>
  <si>
    <t>YLS</t>
  </si>
  <si>
    <t>ERO</t>
  </si>
  <si>
    <t>TUODUT, KA/OTT</t>
  </si>
  <si>
    <t>Sotkamon Jymy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</si>
  <si>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</si>
  <si>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</si>
  <si>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</si>
  <si>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</si>
  <si>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</si>
  <si>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</si>
  <si>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</si>
  <si>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73.   19.09. 2015  ViVe - SoJy  0-2,  fin 5/5</t>
  </si>
  <si>
    <t>26.   12.09. 2009  KPL - SoJy  0-1,  fin 3/4</t>
  </si>
  <si>
    <t>33.   17.09. 2011  SoJy - ViVe  2-0,  fin 5/5</t>
  </si>
  <si>
    <t>58.   06.07. 2010  KPL - SoJy  2-0</t>
  </si>
  <si>
    <t xml:space="preserve">  15 v   9 kk 11 pv</t>
  </si>
  <si>
    <t>RS JA YLS</t>
  </si>
  <si>
    <t>JoMa</t>
  </si>
  <si>
    <t>JoMa = Joensuun Maila  (1957)</t>
  </si>
  <si>
    <t>2-0  PattU</t>
  </si>
  <si>
    <t>17/17</t>
  </si>
  <si>
    <t>TOP-100     1945-2020</t>
  </si>
  <si>
    <t xml:space="preserve"> 1945 - 2020</t>
  </si>
  <si>
    <t>276.</t>
  </si>
  <si>
    <t xml:space="preserve">  15.   07.08. 2020  JoMa - KaMa  1-0</t>
  </si>
  <si>
    <t>415. ottelu</t>
  </si>
  <si>
    <t>Joensuun Maila</t>
  </si>
  <si>
    <t xml:space="preserve"> 1979 - 2020</t>
  </si>
  <si>
    <t>1 176 360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</si>
</sst>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quotePrefix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2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4" fillId="3" borderId="0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8" fillId="0" borderId="0" xfId="0" applyFont="1" applyFill="1"/>
    <xf numFmtId="0" fontId="4" fillId="9" borderId="3" xfId="0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/>
    </xf>
    <xf numFmtId="165" fontId="4" fillId="9" borderId="3" xfId="1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0" fontId="10" fillId="7" borderId="1" xfId="0" applyFont="1" applyFill="1" applyBorder="1"/>
    <xf numFmtId="0" fontId="10" fillId="7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4" fillId="4" borderId="2" xfId="0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7" borderId="4" xfId="0" applyFont="1" applyFill="1" applyBorder="1"/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9" xfId="0" applyFont="1" applyFill="1" applyBorder="1"/>
    <xf numFmtId="0" fontId="6" fillId="4" borderId="6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6" xfId="0" applyFont="1" applyFill="1" applyBorder="1" applyAlignment="1">
      <alignment horizontal="righ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8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4" borderId="12" xfId="0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7" xfId="0" applyFont="1" applyFill="1" applyBorder="1" applyAlignment="1"/>
    <xf numFmtId="49" fontId="4" fillId="4" borderId="12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7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V21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7109375" style="74" customWidth="1"/>
    <col min="4" max="4" width="8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51" customWidth="1"/>
    <col min="16" max="19" width="5.7109375" style="51" customWidth="1"/>
    <col min="20" max="20" width="0.7109375" style="51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6" width="13.7109375" style="74" customWidth="1"/>
    <col min="37" max="37" width="0.7109375" style="74" customWidth="1"/>
    <col min="38" max="40" width="6.7109375" style="74" customWidth="1"/>
    <col min="41" max="43" width="5.7109375" style="74" customWidth="1"/>
    <col min="44" max="44" width="57.28515625" style="3" customWidth="1"/>
    <col min="45" max="16384" width="9.140625" style="3"/>
  </cols>
  <sheetData>
    <row r="1" spans="1:46" ht="19.5" customHeight="1" x14ac:dyDescent="0.25">
      <c r="A1" s="5"/>
      <c r="B1" s="6" t="s">
        <v>34</v>
      </c>
      <c r="C1" s="7"/>
      <c r="D1" s="8"/>
      <c r="E1" s="9" t="s">
        <v>52</v>
      </c>
      <c r="F1" s="7"/>
      <c r="G1" s="6"/>
      <c r="H1" s="7"/>
      <c r="I1" s="7"/>
      <c r="J1" s="7"/>
      <c r="K1" s="6"/>
      <c r="L1" s="6"/>
      <c r="M1" s="6"/>
      <c r="N1" s="7"/>
      <c r="O1" s="6"/>
      <c r="P1" s="10"/>
      <c r="Q1" s="10"/>
      <c r="R1" s="10"/>
      <c r="S1" s="10"/>
      <c r="T1" s="10"/>
      <c r="U1" s="7"/>
      <c r="V1" s="10"/>
      <c r="W1" s="6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3"/>
      <c r="AS1" s="53"/>
      <c r="AT1" s="53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208</v>
      </c>
      <c r="Q2" s="15"/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211</v>
      </c>
      <c r="AC2" s="21"/>
      <c r="AD2" s="15"/>
      <c r="AE2" s="22"/>
      <c r="AF2" s="20"/>
      <c r="AG2" s="23" t="s">
        <v>155</v>
      </c>
      <c r="AH2" s="15"/>
      <c r="AI2" s="15"/>
      <c r="AJ2" s="16"/>
      <c r="AK2" s="20"/>
      <c r="AL2" s="23" t="s">
        <v>161</v>
      </c>
      <c r="AM2" s="21"/>
      <c r="AN2" s="15"/>
      <c r="AO2" s="167" t="s">
        <v>198</v>
      </c>
      <c r="AP2" s="15"/>
      <c r="AQ2" s="16"/>
      <c r="AR2" s="53"/>
      <c r="AS2" s="53"/>
      <c r="AT2" s="53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54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54</v>
      </c>
      <c r="AE3" s="19" t="s">
        <v>17</v>
      </c>
      <c r="AF3" s="24"/>
      <c r="AG3" s="19" t="s">
        <v>156</v>
      </c>
      <c r="AH3" s="19" t="s">
        <v>157</v>
      </c>
      <c r="AI3" s="16" t="s">
        <v>158</v>
      </c>
      <c r="AJ3" s="19" t="s">
        <v>159</v>
      </c>
      <c r="AK3" s="24"/>
      <c r="AL3" s="19" t="s">
        <v>23</v>
      </c>
      <c r="AM3" s="19" t="s">
        <v>24</v>
      </c>
      <c r="AN3" s="16" t="s">
        <v>160</v>
      </c>
      <c r="AO3" s="16" t="s">
        <v>31</v>
      </c>
      <c r="AP3" s="18" t="s">
        <v>32</v>
      </c>
      <c r="AQ3" s="19" t="s">
        <v>33</v>
      </c>
      <c r="AR3" s="53"/>
      <c r="AS3" s="53"/>
      <c r="AT3" s="53"/>
    </row>
    <row r="4" spans="1:46" s="4" customFormat="1" ht="15" customHeight="1" x14ac:dyDescent="0.25">
      <c r="A4" s="2"/>
      <c r="B4" s="25">
        <v>2001</v>
      </c>
      <c r="C4" s="25" t="s">
        <v>46</v>
      </c>
      <c r="D4" s="26" t="s">
        <v>37</v>
      </c>
      <c r="E4" s="25"/>
      <c r="F4" s="27" t="s">
        <v>38</v>
      </c>
      <c r="G4" s="28"/>
      <c r="H4" s="29"/>
      <c r="I4" s="25"/>
      <c r="J4" s="25"/>
      <c r="K4" s="25"/>
      <c r="L4" s="25"/>
      <c r="M4" s="25"/>
      <c r="N4" s="30"/>
      <c r="O4" s="24"/>
      <c r="P4" s="19"/>
      <c r="Q4" s="19"/>
      <c r="R4" s="19"/>
      <c r="S4" s="19"/>
      <c r="T4" s="24"/>
      <c r="U4" s="31"/>
      <c r="V4" s="32"/>
      <c r="W4" s="33"/>
      <c r="X4" s="32"/>
      <c r="Y4" s="32"/>
      <c r="Z4" s="45"/>
      <c r="AA4" s="24"/>
      <c r="AB4" s="19"/>
      <c r="AC4" s="19"/>
      <c r="AD4" s="19"/>
      <c r="AE4" s="19"/>
      <c r="AF4" s="24"/>
      <c r="AG4" s="31"/>
      <c r="AH4" s="31"/>
      <c r="AI4" s="31"/>
      <c r="AJ4" s="31"/>
      <c r="AK4" s="24"/>
      <c r="AL4" s="32"/>
      <c r="AM4" s="32"/>
      <c r="AN4" s="32"/>
      <c r="AO4" s="32"/>
      <c r="AP4" s="32"/>
      <c r="AQ4" s="32"/>
      <c r="AR4" s="53"/>
      <c r="AS4" s="53"/>
      <c r="AT4" s="53"/>
    </row>
    <row r="5" spans="1:46" s="4" customFormat="1" ht="15" customHeight="1" x14ac:dyDescent="0.25">
      <c r="A5" s="2"/>
      <c r="B5" s="32">
        <v>2001</v>
      </c>
      <c r="C5" s="32" t="s">
        <v>35</v>
      </c>
      <c r="D5" s="35" t="s">
        <v>36</v>
      </c>
      <c r="E5" s="32">
        <v>1</v>
      </c>
      <c r="F5" s="32">
        <v>0</v>
      </c>
      <c r="G5" s="32">
        <v>1</v>
      </c>
      <c r="H5" s="32">
        <v>0</v>
      </c>
      <c r="I5" s="32">
        <v>2</v>
      </c>
      <c r="J5" s="32">
        <v>1</v>
      </c>
      <c r="K5" s="32">
        <v>0</v>
      </c>
      <c r="L5" s="32">
        <v>0</v>
      </c>
      <c r="M5" s="32">
        <v>1</v>
      </c>
      <c r="N5" s="36">
        <v>0.4</v>
      </c>
      <c r="O5" s="24">
        <f t="shared" ref="O5:O17" si="0">PRODUCT(I5/N5)</f>
        <v>5</v>
      </c>
      <c r="P5" s="19"/>
      <c r="Q5" s="19"/>
      <c r="R5" s="19"/>
      <c r="S5" s="19"/>
      <c r="T5" s="24"/>
      <c r="U5" s="31"/>
      <c r="V5" s="32"/>
      <c r="W5" s="33"/>
      <c r="X5" s="32"/>
      <c r="Y5" s="32"/>
      <c r="Z5" s="45"/>
      <c r="AA5" s="24"/>
      <c r="AB5" s="19"/>
      <c r="AC5" s="19"/>
      <c r="AD5" s="19"/>
      <c r="AE5" s="19"/>
      <c r="AF5" s="24"/>
      <c r="AG5" s="31"/>
      <c r="AH5" s="31"/>
      <c r="AI5" s="31"/>
      <c r="AJ5" s="31"/>
      <c r="AK5" s="24"/>
      <c r="AL5" s="32"/>
      <c r="AM5" s="32"/>
      <c r="AN5" s="32"/>
      <c r="AO5" s="32">
        <v>1</v>
      </c>
      <c r="AP5" s="32"/>
      <c r="AQ5" s="32"/>
      <c r="AR5" s="53"/>
      <c r="AS5" s="53"/>
      <c r="AT5" s="53"/>
    </row>
    <row r="6" spans="1:46" s="4" customFormat="1" ht="15" customHeight="1" x14ac:dyDescent="0.25">
      <c r="A6" s="2"/>
      <c r="B6" s="25">
        <v>2002</v>
      </c>
      <c r="C6" s="25" t="s">
        <v>40</v>
      </c>
      <c r="D6" s="26" t="s">
        <v>37</v>
      </c>
      <c r="E6" s="25"/>
      <c r="F6" s="27" t="s">
        <v>38</v>
      </c>
      <c r="G6" s="28"/>
      <c r="H6" s="29"/>
      <c r="I6" s="25"/>
      <c r="J6" s="25"/>
      <c r="K6" s="25"/>
      <c r="L6" s="25"/>
      <c r="M6" s="25"/>
      <c r="N6" s="30"/>
      <c r="O6" s="24">
        <v>0</v>
      </c>
      <c r="P6" s="19"/>
      <c r="Q6" s="19"/>
      <c r="R6" s="19"/>
      <c r="S6" s="19"/>
      <c r="T6" s="24"/>
      <c r="U6" s="31"/>
      <c r="V6" s="32"/>
      <c r="W6" s="33"/>
      <c r="X6" s="32"/>
      <c r="Y6" s="32"/>
      <c r="Z6" s="45"/>
      <c r="AA6" s="24"/>
      <c r="AB6" s="19"/>
      <c r="AC6" s="19"/>
      <c r="AD6" s="19"/>
      <c r="AE6" s="19"/>
      <c r="AF6" s="24"/>
      <c r="AG6" s="31"/>
      <c r="AH6" s="31"/>
      <c r="AI6" s="31"/>
      <c r="AJ6" s="31"/>
      <c r="AK6" s="24"/>
      <c r="AL6" s="32"/>
      <c r="AM6" s="32"/>
      <c r="AN6" s="32"/>
      <c r="AO6" s="32"/>
      <c r="AP6" s="32"/>
      <c r="AQ6" s="32"/>
      <c r="AR6" s="53"/>
      <c r="AS6" s="53"/>
      <c r="AT6" s="53"/>
    </row>
    <row r="7" spans="1:46" s="4" customFormat="1" ht="15" customHeight="1" x14ac:dyDescent="0.25">
      <c r="A7" s="2"/>
      <c r="B7" s="25">
        <v>2003</v>
      </c>
      <c r="C7" s="25" t="s">
        <v>47</v>
      </c>
      <c r="D7" s="26" t="s">
        <v>37</v>
      </c>
      <c r="E7" s="25"/>
      <c r="F7" s="27" t="s">
        <v>38</v>
      </c>
      <c r="G7" s="28"/>
      <c r="H7" s="29"/>
      <c r="I7" s="25"/>
      <c r="J7" s="25"/>
      <c r="K7" s="25"/>
      <c r="L7" s="25"/>
      <c r="M7" s="25"/>
      <c r="N7" s="30"/>
      <c r="O7" s="24">
        <v>0</v>
      </c>
      <c r="P7" s="19"/>
      <c r="Q7" s="19"/>
      <c r="R7" s="19"/>
      <c r="S7" s="19"/>
      <c r="T7" s="24"/>
      <c r="U7" s="31"/>
      <c r="V7" s="32"/>
      <c r="W7" s="33"/>
      <c r="X7" s="32"/>
      <c r="Y7" s="32"/>
      <c r="Z7" s="45"/>
      <c r="AA7" s="24"/>
      <c r="AB7" s="19"/>
      <c r="AC7" s="19"/>
      <c r="AD7" s="19"/>
      <c r="AE7" s="19"/>
      <c r="AF7" s="24"/>
      <c r="AG7" s="31"/>
      <c r="AH7" s="31"/>
      <c r="AI7" s="31"/>
      <c r="AJ7" s="31"/>
      <c r="AK7" s="24"/>
      <c r="AL7" s="32"/>
      <c r="AM7" s="32"/>
      <c r="AN7" s="32"/>
      <c r="AO7" s="32"/>
      <c r="AP7" s="32"/>
      <c r="AQ7" s="32"/>
      <c r="AR7" s="53"/>
      <c r="AS7" s="53"/>
      <c r="AT7" s="53"/>
    </row>
    <row r="8" spans="1:46" s="4" customFormat="1" ht="15" customHeight="1" x14ac:dyDescent="0.25">
      <c r="A8" s="2"/>
      <c r="B8" s="37">
        <v>2003</v>
      </c>
      <c r="C8" s="37" t="s">
        <v>48</v>
      </c>
      <c r="D8" s="38" t="s">
        <v>45</v>
      </c>
      <c r="E8" s="37"/>
      <c r="F8" s="39" t="s">
        <v>44</v>
      </c>
      <c r="G8" s="40"/>
      <c r="H8" s="41"/>
      <c r="I8" s="37"/>
      <c r="J8" s="37"/>
      <c r="K8" s="37"/>
      <c r="L8" s="37"/>
      <c r="M8" s="37"/>
      <c r="N8" s="42"/>
      <c r="O8" s="24">
        <v>0</v>
      </c>
      <c r="P8" s="19"/>
      <c r="Q8" s="19"/>
      <c r="R8" s="19"/>
      <c r="S8" s="19"/>
      <c r="T8" s="24"/>
      <c r="U8" s="31"/>
      <c r="V8" s="32"/>
      <c r="W8" s="33"/>
      <c r="X8" s="32"/>
      <c r="Y8" s="32"/>
      <c r="Z8" s="45"/>
      <c r="AA8" s="24"/>
      <c r="AB8" s="19"/>
      <c r="AC8" s="19"/>
      <c r="AD8" s="19"/>
      <c r="AE8" s="19"/>
      <c r="AF8" s="24"/>
      <c r="AG8" s="31"/>
      <c r="AH8" s="31"/>
      <c r="AI8" s="31"/>
      <c r="AJ8" s="31"/>
      <c r="AK8" s="24"/>
      <c r="AL8" s="32"/>
      <c r="AM8" s="32"/>
      <c r="AN8" s="32"/>
      <c r="AO8" s="32"/>
      <c r="AP8" s="32"/>
      <c r="AQ8" s="32"/>
      <c r="AR8" s="53"/>
      <c r="AS8" s="53"/>
      <c r="AT8" s="53"/>
    </row>
    <row r="9" spans="1:46" s="4" customFormat="1" ht="15" customHeight="1" x14ac:dyDescent="0.25">
      <c r="A9" s="2"/>
      <c r="B9" s="32">
        <v>2003</v>
      </c>
      <c r="C9" s="32" t="s">
        <v>35</v>
      </c>
      <c r="D9" s="35" t="s">
        <v>36</v>
      </c>
      <c r="E9" s="32">
        <v>3</v>
      </c>
      <c r="F9" s="32">
        <v>0</v>
      </c>
      <c r="G9" s="32">
        <v>0</v>
      </c>
      <c r="H9" s="32">
        <v>0</v>
      </c>
      <c r="I9" s="32">
        <v>3</v>
      </c>
      <c r="J9" s="32">
        <v>0</v>
      </c>
      <c r="K9" s="32">
        <v>1</v>
      </c>
      <c r="L9" s="32">
        <v>2</v>
      </c>
      <c r="M9" s="32">
        <v>0</v>
      </c>
      <c r="N9" s="36">
        <v>0.6</v>
      </c>
      <c r="O9" s="24">
        <f t="shared" si="0"/>
        <v>5</v>
      </c>
      <c r="P9" s="19"/>
      <c r="Q9" s="19"/>
      <c r="R9" s="19"/>
      <c r="S9" s="19"/>
      <c r="T9" s="24"/>
      <c r="U9" s="31"/>
      <c r="V9" s="32"/>
      <c r="W9" s="33"/>
      <c r="X9" s="32"/>
      <c r="Y9" s="32"/>
      <c r="Z9" s="45"/>
      <c r="AA9" s="24"/>
      <c r="AB9" s="19"/>
      <c r="AC9" s="19"/>
      <c r="AD9" s="19"/>
      <c r="AE9" s="19"/>
      <c r="AF9" s="24"/>
      <c r="AG9" s="31"/>
      <c r="AH9" s="31"/>
      <c r="AI9" s="31"/>
      <c r="AJ9" s="31"/>
      <c r="AK9" s="24"/>
      <c r="AL9" s="32"/>
      <c r="AM9" s="32"/>
      <c r="AN9" s="32"/>
      <c r="AO9" s="32">
        <v>1</v>
      </c>
      <c r="AP9" s="32"/>
      <c r="AQ9" s="32"/>
      <c r="AR9" s="53"/>
      <c r="AS9" s="53"/>
      <c r="AT9" s="53"/>
    </row>
    <row r="10" spans="1:46" s="4" customFormat="1" ht="15" customHeight="1" x14ac:dyDescent="0.25">
      <c r="A10" s="2"/>
      <c r="B10" s="32">
        <v>2004</v>
      </c>
      <c r="C10" s="32" t="s">
        <v>35</v>
      </c>
      <c r="D10" s="35" t="s">
        <v>36</v>
      </c>
      <c r="E10" s="32">
        <v>26</v>
      </c>
      <c r="F10" s="32">
        <v>0</v>
      </c>
      <c r="G10" s="32">
        <v>2</v>
      </c>
      <c r="H10" s="32">
        <v>8</v>
      </c>
      <c r="I10" s="32">
        <v>34</v>
      </c>
      <c r="J10" s="32">
        <v>18</v>
      </c>
      <c r="K10" s="32">
        <v>4</v>
      </c>
      <c r="L10" s="32">
        <v>10</v>
      </c>
      <c r="M10" s="32">
        <v>2</v>
      </c>
      <c r="N10" s="36">
        <v>0.45900000000000002</v>
      </c>
      <c r="O10" s="24">
        <f t="shared" si="0"/>
        <v>74.074074074074076</v>
      </c>
      <c r="P10" s="19"/>
      <c r="Q10" s="19"/>
      <c r="R10" s="19"/>
      <c r="S10" s="19"/>
      <c r="T10" s="24"/>
      <c r="U10" s="32">
        <v>11</v>
      </c>
      <c r="V10" s="32">
        <v>0</v>
      </c>
      <c r="W10" s="32">
        <v>2</v>
      </c>
      <c r="X10" s="32">
        <v>2</v>
      </c>
      <c r="Y10" s="32">
        <v>21</v>
      </c>
      <c r="Z10" s="45">
        <v>0.51200000000000001</v>
      </c>
      <c r="AA10" s="24"/>
      <c r="AB10" s="19"/>
      <c r="AC10" s="19"/>
      <c r="AD10" s="19"/>
      <c r="AE10" s="19"/>
      <c r="AF10" s="24"/>
      <c r="AG10" s="31" t="s">
        <v>191</v>
      </c>
      <c r="AH10" s="31" t="s">
        <v>167</v>
      </c>
      <c r="AI10" s="31"/>
      <c r="AJ10" s="31" t="s">
        <v>168</v>
      </c>
      <c r="AK10" s="24"/>
      <c r="AL10" s="32"/>
      <c r="AM10" s="32"/>
      <c r="AN10" s="32"/>
      <c r="AO10" s="32">
        <v>1</v>
      </c>
      <c r="AP10" s="32"/>
      <c r="AQ10" s="32"/>
      <c r="AR10" s="53"/>
      <c r="AS10" s="53"/>
      <c r="AT10" s="53"/>
    </row>
    <row r="11" spans="1:46" s="4" customFormat="1" ht="15" customHeight="1" x14ac:dyDescent="0.25">
      <c r="A11" s="2"/>
      <c r="B11" s="32">
        <v>2005</v>
      </c>
      <c r="C11" s="32" t="s">
        <v>39</v>
      </c>
      <c r="D11" s="35" t="s">
        <v>36</v>
      </c>
      <c r="E11" s="32">
        <v>25</v>
      </c>
      <c r="F11" s="32">
        <v>0</v>
      </c>
      <c r="G11" s="32">
        <v>3</v>
      </c>
      <c r="H11" s="32">
        <v>5</v>
      </c>
      <c r="I11" s="32">
        <v>35</v>
      </c>
      <c r="J11" s="32">
        <v>5</v>
      </c>
      <c r="K11" s="32">
        <v>9</v>
      </c>
      <c r="L11" s="32">
        <v>18</v>
      </c>
      <c r="M11" s="32">
        <v>3</v>
      </c>
      <c r="N11" s="36">
        <v>0.443</v>
      </c>
      <c r="O11" s="24">
        <f t="shared" si="0"/>
        <v>79.006772009029348</v>
      </c>
      <c r="P11" s="19"/>
      <c r="Q11" s="19"/>
      <c r="R11" s="19"/>
      <c r="S11" s="19"/>
      <c r="T11" s="24"/>
      <c r="U11" s="32">
        <v>14</v>
      </c>
      <c r="V11" s="32">
        <v>1</v>
      </c>
      <c r="W11" s="32">
        <v>4</v>
      </c>
      <c r="X11" s="32">
        <v>1</v>
      </c>
      <c r="Y11" s="32">
        <v>11</v>
      </c>
      <c r="Z11" s="45">
        <v>0.28999999999999998</v>
      </c>
      <c r="AA11" s="24"/>
      <c r="AB11" s="19"/>
      <c r="AC11" s="19"/>
      <c r="AD11" s="19"/>
      <c r="AE11" s="19"/>
      <c r="AF11" s="24"/>
      <c r="AG11" s="31" t="s">
        <v>192</v>
      </c>
      <c r="AH11" s="31" t="s">
        <v>169</v>
      </c>
      <c r="AI11" s="31" t="s">
        <v>170</v>
      </c>
      <c r="AJ11" s="31"/>
      <c r="AK11" s="24"/>
      <c r="AL11" s="32"/>
      <c r="AM11" s="32"/>
      <c r="AN11" s="32"/>
      <c r="AO11" s="32"/>
      <c r="AP11" s="32"/>
      <c r="AQ11" s="32">
        <v>1</v>
      </c>
      <c r="AR11" s="53"/>
      <c r="AS11" s="53"/>
      <c r="AT11" s="53"/>
    </row>
    <row r="12" spans="1:46" s="4" customFormat="1" ht="15" customHeight="1" x14ac:dyDescent="0.25">
      <c r="A12" s="2"/>
      <c r="B12" s="32">
        <v>2006</v>
      </c>
      <c r="C12" s="32" t="s">
        <v>35</v>
      </c>
      <c r="D12" s="35" t="s">
        <v>36</v>
      </c>
      <c r="E12" s="32">
        <v>20</v>
      </c>
      <c r="F12" s="32">
        <v>0</v>
      </c>
      <c r="G12" s="32">
        <v>8</v>
      </c>
      <c r="H12" s="32">
        <v>10</v>
      </c>
      <c r="I12" s="32">
        <v>36</v>
      </c>
      <c r="J12" s="32">
        <v>15</v>
      </c>
      <c r="K12" s="32">
        <v>1</v>
      </c>
      <c r="L12" s="32">
        <v>12</v>
      </c>
      <c r="M12" s="32">
        <v>8</v>
      </c>
      <c r="N12" s="36">
        <v>0.5</v>
      </c>
      <c r="O12" s="24">
        <f t="shared" si="0"/>
        <v>72</v>
      </c>
      <c r="P12" s="19"/>
      <c r="Q12" s="19"/>
      <c r="R12" s="19"/>
      <c r="S12" s="19"/>
      <c r="T12" s="24"/>
      <c r="U12" s="32">
        <v>15</v>
      </c>
      <c r="V12" s="32">
        <v>1</v>
      </c>
      <c r="W12" s="32">
        <v>7</v>
      </c>
      <c r="X12" s="32">
        <v>8</v>
      </c>
      <c r="Y12" s="32">
        <v>26</v>
      </c>
      <c r="Z12" s="45">
        <v>0.45600000000000002</v>
      </c>
      <c r="AA12" s="24"/>
      <c r="AB12" s="19"/>
      <c r="AC12" s="19"/>
      <c r="AD12" s="19"/>
      <c r="AE12" s="19"/>
      <c r="AF12" s="24"/>
      <c r="AG12" s="31" t="s">
        <v>192</v>
      </c>
      <c r="AH12" s="31" t="s">
        <v>187</v>
      </c>
      <c r="AI12" s="31"/>
      <c r="AJ12" s="31" t="s">
        <v>171</v>
      </c>
      <c r="AK12" s="24"/>
      <c r="AL12" s="32"/>
      <c r="AM12" s="32"/>
      <c r="AN12" s="32"/>
      <c r="AO12" s="32">
        <v>1</v>
      </c>
      <c r="AP12" s="32"/>
      <c r="AQ12" s="32"/>
      <c r="AR12" s="53"/>
      <c r="AS12" s="53"/>
      <c r="AT12" s="53"/>
    </row>
    <row r="13" spans="1:46" s="4" customFormat="1" ht="15" customHeight="1" x14ac:dyDescent="0.25">
      <c r="A13" s="2"/>
      <c r="B13" s="32">
        <v>2007</v>
      </c>
      <c r="C13" s="32" t="s">
        <v>40</v>
      </c>
      <c r="D13" s="35" t="s">
        <v>36</v>
      </c>
      <c r="E13" s="32">
        <v>25</v>
      </c>
      <c r="F13" s="32">
        <v>1</v>
      </c>
      <c r="G13" s="32">
        <v>1</v>
      </c>
      <c r="H13" s="32">
        <v>25</v>
      </c>
      <c r="I13" s="32">
        <v>102</v>
      </c>
      <c r="J13" s="32">
        <v>76</v>
      </c>
      <c r="K13" s="32">
        <v>17</v>
      </c>
      <c r="L13" s="32">
        <v>7</v>
      </c>
      <c r="M13" s="43">
        <v>2</v>
      </c>
      <c r="N13" s="36">
        <v>0.622</v>
      </c>
      <c r="O13" s="24">
        <f t="shared" si="0"/>
        <v>163.9871382636656</v>
      </c>
      <c r="P13" s="19"/>
      <c r="Q13" s="19" t="s">
        <v>202</v>
      </c>
      <c r="R13" s="19"/>
      <c r="S13" s="19"/>
      <c r="T13" s="24"/>
      <c r="U13" s="32">
        <v>14</v>
      </c>
      <c r="V13" s="32">
        <v>0</v>
      </c>
      <c r="W13" s="32">
        <v>1</v>
      </c>
      <c r="X13" s="32">
        <v>13</v>
      </c>
      <c r="Y13" s="32">
        <v>70</v>
      </c>
      <c r="Z13" s="45">
        <v>0.60899999999999999</v>
      </c>
      <c r="AA13" s="24"/>
      <c r="AB13" s="19"/>
      <c r="AC13" s="19" t="s">
        <v>56</v>
      </c>
      <c r="AD13" s="19"/>
      <c r="AE13" s="19"/>
      <c r="AF13" s="24"/>
      <c r="AG13" s="31" t="s">
        <v>192</v>
      </c>
      <c r="AH13" s="31" t="s">
        <v>172</v>
      </c>
      <c r="AI13" s="31"/>
      <c r="AJ13" s="31" t="s">
        <v>173</v>
      </c>
      <c r="AK13" s="24"/>
      <c r="AL13" s="32">
        <v>1</v>
      </c>
      <c r="AM13" s="32"/>
      <c r="AN13" s="32"/>
      <c r="AO13" s="32"/>
      <c r="AP13" s="32">
        <v>1</v>
      </c>
      <c r="AQ13" s="32"/>
      <c r="AR13" s="53"/>
      <c r="AS13" s="53"/>
      <c r="AT13" s="53"/>
    </row>
    <row r="14" spans="1:46" s="4" customFormat="1" ht="15" customHeight="1" x14ac:dyDescent="0.25">
      <c r="A14" s="2"/>
      <c r="B14" s="32">
        <v>2008</v>
      </c>
      <c r="C14" s="32" t="s">
        <v>40</v>
      </c>
      <c r="D14" s="35" t="s">
        <v>36</v>
      </c>
      <c r="E14" s="32">
        <v>24</v>
      </c>
      <c r="F14" s="32">
        <v>4</v>
      </c>
      <c r="G14" s="32">
        <v>6</v>
      </c>
      <c r="H14" s="32">
        <v>38</v>
      </c>
      <c r="I14" s="32">
        <v>133</v>
      </c>
      <c r="J14" s="32">
        <v>94</v>
      </c>
      <c r="K14" s="32">
        <v>20</v>
      </c>
      <c r="L14" s="32">
        <v>9</v>
      </c>
      <c r="M14" s="43">
        <v>10</v>
      </c>
      <c r="N14" s="36">
        <v>0.70399999999999996</v>
      </c>
      <c r="O14" s="24">
        <f t="shared" si="0"/>
        <v>188.92045454545456</v>
      </c>
      <c r="P14" s="19"/>
      <c r="Q14" s="32" t="s">
        <v>40</v>
      </c>
      <c r="R14" s="19" t="s">
        <v>56</v>
      </c>
      <c r="S14" s="19" t="s">
        <v>46</v>
      </c>
      <c r="T14" s="24"/>
      <c r="U14" s="32">
        <v>17</v>
      </c>
      <c r="V14" s="32">
        <v>3</v>
      </c>
      <c r="W14" s="32">
        <v>4</v>
      </c>
      <c r="X14" s="32">
        <v>22</v>
      </c>
      <c r="Y14" s="32">
        <v>101</v>
      </c>
      <c r="Z14" s="45">
        <v>0.69699999999999995</v>
      </c>
      <c r="AA14" s="24"/>
      <c r="AB14" s="19"/>
      <c r="AC14" s="32" t="s">
        <v>35</v>
      </c>
      <c r="AD14" s="32" t="s">
        <v>40</v>
      </c>
      <c r="AE14" s="32" t="s">
        <v>35</v>
      </c>
      <c r="AF14" s="24"/>
      <c r="AG14" s="31" t="s">
        <v>192</v>
      </c>
      <c r="AH14" s="31" t="s">
        <v>174</v>
      </c>
      <c r="AI14" s="31"/>
      <c r="AJ14" s="31" t="s">
        <v>175</v>
      </c>
      <c r="AK14" s="24"/>
      <c r="AL14" s="32"/>
      <c r="AM14" s="33"/>
      <c r="AN14" s="33"/>
      <c r="AO14" s="32"/>
      <c r="AP14" s="32">
        <v>1</v>
      </c>
      <c r="AQ14" s="32"/>
      <c r="AR14" s="53"/>
      <c r="AS14" s="53"/>
      <c r="AT14" s="53"/>
    </row>
    <row r="15" spans="1:46" s="4" customFormat="1" ht="15" customHeight="1" x14ac:dyDescent="0.25">
      <c r="A15" s="2"/>
      <c r="B15" s="32">
        <v>2009</v>
      </c>
      <c r="C15" s="32" t="s">
        <v>35</v>
      </c>
      <c r="D15" s="35" t="s">
        <v>36</v>
      </c>
      <c r="E15" s="32">
        <v>24</v>
      </c>
      <c r="F15" s="32">
        <v>2</v>
      </c>
      <c r="G15" s="32">
        <v>2</v>
      </c>
      <c r="H15" s="32">
        <v>28</v>
      </c>
      <c r="I15" s="32">
        <v>114</v>
      </c>
      <c r="J15" s="32">
        <v>58</v>
      </c>
      <c r="K15" s="32">
        <v>44</v>
      </c>
      <c r="L15" s="32">
        <v>8</v>
      </c>
      <c r="M15" s="43">
        <v>4</v>
      </c>
      <c r="N15" s="36">
        <v>0.57599999999999996</v>
      </c>
      <c r="O15" s="24">
        <f t="shared" si="0"/>
        <v>197.91666666666669</v>
      </c>
      <c r="P15" s="19"/>
      <c r="Q15" s="19" t="s">
        <v>203</v>
      </c>
      <c r="R15" s="19"/>
      <c r="S15" s="19" t="s">
        <v>204</v>
      </c>
      <c r="T15" s="24"/>
      <c r="U15" s="32">
        <v>11</v>
      </c>
      <c r="V15" s="32">
        <v>1</v>
      </c>
      <c r="W15" s="33">
        <v>1</v>
      </c>
      <c r="X15" s="32">
        <v>11</v>
      </c>
      <c r="Y15" s="32">
        <v>47</v>
      </c>
      <c r="Z15" s="45">
        <v>0.58799999999999997</v>
      </c>
      <c r="AA15" s="24"/>
      <c r="AB15" s="19"/>
      <c r="AC15" s="19" t="s">
        <v>55</v>
      </c>
      <c r="AD15" s="19"/>
      <c r="AE15" s="19"/>
      <c r="AF15" s="24"/>
      <c r="AG15" s="31" t="s">
        <v>176</v>
      </c>
      <c r="AH15" s="31" t="s">
        <v>177</v>
      </c>
      <c r="AI15" s="31"/>
      <c r="AJ15" s="31" t="s">
        <v>178</v>
      </c>
      <c r="AK15" s="24"/>
      <c r="AL15" s="32">
        <v>1</v>
      </c>
      <c r="AM15" s="33"/>
      <c r="AN15" s="33"/>
      <c r="AO15" s="33">
        <v>1</v>
      </c>
      <c r="AP15" s="43"/>
      <c r="AQ15" s="32"/>
      <c r="AR15" s="53"/>
      <c r="AS15" s="53"/>
      <c r="AT15" s="53"/>
    </row>
    <row r="16" spans="1:46" s="4" customFormat="1" ht="15" customHeight="1" x14ac:dyDescent="0.25">
      <c r="A16" s="2"/>
      <c r="B16" s="32">
        <v>2010</v>
      </c>
      <c r="C16" s="32" t="s">
        <v>39</v>
      </c>
      <c r="D16" s="35" t="s">
        <v>36</v>
      </c>
      <c r="E16" s="32">
        <v>26</v>
      </c>
      <c r="F16" s="44">
        <v>2</v>
      </c>
      <c r="G16" s="44">
        <v>3</v>
      </c>
      <c r="H16" s="44">
        <v>45</v>
      </c>
      <c r="I16" s="44">
        <v>162</v>
      </c>
      <c r="J16" s="32">
        <v>28</v>
      </c>
      <c r="K16" s="32">
        <v>110</v>
      </c>
      <c r="L16" s="32">
        <v>19</v>
      </c>
      <c r="M16" s="43">
        <v>5</v>
      </c>
      <c r="N16" s="45">
        <v>0.747</v>
      </c>
      <c r="O16" s="24">
        <f t="shared" si="0"/>
        <v>216.86746987951807</v>
      </c>
      <c r="P16" s="19"/>
      <c r="Q16" s="16" t="s">
        <v>47</v>
      </c>
      <c r="R16" s="19" t="s">
        <v>205</v>
      </c>
      <c r="S16" s="32" t="s">
        <v>40</v>
      </c>
      <c r="T16" s="24"/>
      <c r="U16" s="32">
        <v>10</v>
      </c>
      <c r="V16" s="32">
        <v>0</v>
      </c>
      <c r="W16" s="33">
        <v>0</v>
      </c>
      <c r="X16" s="32">
        <v>10</v>
      </c>
      <c r="Y16" s="32">
        <v>54</v>
      </c>
      <c r="Z16" s="45">
        <v>0.69199999999999995</v>
      </c>
      <c r="AA16" s="24"/>
      <c r="AB16" s="19"/>
      <c r="AC16" s="19" t="s">
        <v>48</v>
      </c>
      <c r="AD16" s="19"/>
      <c r="AE16" s="19" t="s">
        <v>46</v>
      </c>
      <c r="AF16" s="24"/>
      <c r="AG16" s="31" t="s">
        <v>177</v>
      </c>
      <c r="AH16" s="31" t="s">
        <v>179</v>
      </c>
      <c r="AI16" s="31" t="s">
        <v>180</v>
      </c>
      <c r="AJ16" s="31"/>
      <c r="AK16" s="24"/>
      <c r="AL16" s="32">
        <v>1</v>
      </c>
      <c r="AM16" s="33"/>
      <c r="AN16" s="33"/>
      <c r="AO16" s="33"/>
      <c r="AP16" s="43"/>
      <c r="AQ16" s="32">
        <v>1</v>
      </c>
      <c r="AR16" s="53"/>
      <c r="AS16" s="53"/>
      <c r="AT16" s="53"/>
    </row>
    <row r="17" spans="1:48" s="4" customFormat="1" ht="15" customHeight="1" x14ac:dyDescent="0.25">
      <c r="A17" s="2"/>
      <c r="B17" s="32">
        <v>2011</v>
      </c>
      <c r="C17" s="32" t="s">
        <v>35</v>
      </c>
      <c r="D17" s="35" t="s">
        <v>36</v>
      </c>
      <c r="E17" s="32">
        <v>26</v>
      </c>
      <c r="F17" s="32">
        <v>5</v>
      </c>
      <c r="G17" s="32">
        <v>8</v>
      </c>
      <c r="H17" s="32">
        <v>57</v>
      </c>
      <c r="I17" s="32">
        <v>185</v>
      </c>
      <c r="J17" s="32">
        <v>31</v>
      </c>
      <c r="K17" s="32">
        <v>113</v>
      </c>
      <c r="L17" s="32">
        <v>28</v>
      </c>
      <c r="M17" s="43">
        <v>13</v>
      </c>
      <c r="N17" s="36">
        <v>0.76800000000000002</v>
      </c>
      <c r="O17" s="24">
        <f t="shared" si="0"/>
        <v>240.88541666666666</v>
      </c>
      <c r="P17" s="19"/>
      <c r="Q17" s="16" t="s">
        <v>47</v>
      </c>
      <c r="R17" s="19" t="s">
        <v>55</v>
      </c>
      <c r="S17" s="32" t="s">
        <v>40</v>
      </c>
      <c r="T17" s="24"/>
      <c r="U17" s="32">
        <v>13</v>
      </c>
      <c r="V17" s="32">
        <v>0</v>
      </c>
      <c r="W17" s="33">
        <v>1</v>
      </c>
      <c r="X17" s="32">
        <v>24</v>
      </c>
      <c r="Y17" s="32">
        <v>79</v>
      </c>
      <c r="Z17" s="45">
        <v>0.79</v>
      </c>
      <c r="AA17" s="24"/>
      <c r="AB17" s="19"/>
      <c r="AC17" s="32" t="s">
        <v>35</v>
      </c>
      <c r="AD17" s="19" t="s">
        <v>165</v>
      </c>
      <c r="AE17" s="32" t="s">
        <v>40</v>
      </c>
      <c r="AF17" s="24"/>
      <c r="AG17" s="31" t="s">
        <v>181</v>
      </c>
      <c r="AH17" s="31" t="s">
        <v>182</v>
      </c>
      <c r="AI17" s="31"/>
      <c r="AJ17" s="31" t="s">
        <v>183</v>
      </c>
      <c r="AK17" s="24"/>
      <c r="AL17" s="32">
        <v>1</v>
      </c>
      <c r="AM17" s="33">
        <v>1</v>
      </c>
      <c r="AN17" s="33">
        <v>1</v>
      </c>
      <c r="AO17" s="33">
        <v>1</v>
      </c>
      <c r="AP17" s="43"/>
      <c r="AQ17" s="32"/>
      <c r="AR17" s="53"/>
      <c r="AS17" s="53"/>
      <c r="AT17" s="53"/>
    </row>
    <row r="18" spans="1:48" s="4" customFormat="1" ht="15" customHeight="1" x14ac:dyDescent="0.25">
      <c r="A18" s="2"/>
      <c r="B18" s="32">
        <v>2012</v>
      </c>
      <c r="C18" s="32" t="s">
        <v>35</v>
      </c>
      <c r="D18" s="35" t="s">
        <v>36</v>
      </c>
      <c r="E18" s="32">
        <v>26</v>
      </c>
      <c r="F18" s="44">
        <v>0</v>
      </c>
      <c r="G18" s="44">
        <v>1</v>
      </c>
      <c r="H18" s="44">
        <v>44</v>
      </c>
      <c r="I18" s="44">
        <v>153</v>
      </c>
      <c r="J18" s="32">
        <v>32</v>
      </c>
      <c r="K18" s="32">
        <v>111</v>
      </c>
      <c r="L18" s="32">
        <v>9</v>
      </c>
      <c r="M18" s="43">
        <v>1</v>
      </c>
      <c r="N18" s="45">
        <v>0.76100000000000001</v>
      </c>
      <c r="O18" s="24">
        <f>PRODUCT(I18/N18)</f>
        <v>201.05124835742444</v>
      </c>
      <c r="P18" s="19"/>
      <c r="Q18" s="16" t="s">
        <v>48</v>
      </c>
      <c r="R18" s="19" t="s">
        <v>207</v>
      </c>
      <c r="S18" s="19" t="s">
        <v>48</v>
      </c>
      <c r="T18" s="24"/>
      <c r="U18" s="32">
        <v>10</v>
      </c>
      <c r="V18" s="32">
        <v>0</v>
      </c>
      <c r="W18" s="33">
        <v>3</v>
      </c>
      <c r="X18" s="32">
        <v>20</v>
      </c>
      <c r="Y18" s="32">
        <v>57</v>
      </c>
      <c r="Z18" s="45">
        <v>0.72199999999999998</v>
      </c>
      <c r="AA18" s="24"/>
      <c r="AB18" s="19"/>
      <c r="AC18" s="19" t="s">
        <v>40</v>
      </c>
      <c r="AD18" s="19" t="s">
        <v>165</v>
      </c>
      <c r="AE18" s="19" t="s">
        <v>165</v>
      </c>
      <c r="AF18" s="24"/>
      <c r="AG18" s="31" t="s">
        <v>184</v>
      </c>
      <c r="AH18" s="31" t="s">
        <v>177</v>
      </c>
      <c r="AI18" s="31"/>
      <c r="AJ18" s="31" t="s">
        <v>185</v>
      </c>
      <c r="AK18" s="24"/>
      <c r="AL18" s="32">
        <v>1</v>
      </c>
      <c r="AM18" s="33"/>
      <c r="AN18" s="33"/>
      <c r="AO18" s="33">
        <v>1</v>
      </c>
      <c r="AP18" s="43"/>
      <c r="AQ18" s="32"/>
      <c r="AR18" s="53"/>
      <c r="AS18" s="53"/>
      <c r="AT18" s="53"/>
    </row>
    <row r="19" spans="1:48" s="4" customFormat="1" ht="15" customHeight="1" x14ac:dyDescent="0.25">
      <c r="A19" s="2"/>
      <c r="B19" s="32">
        <v>2013</v>
      </c>
      <c r="C19" s="32" t="s">
        <v>35</v>
      </c>
      <c r="D19" s="35" t="s">
        <v>36</v>
      </c>
      <c r="E19" s="32">
        <v>26</v>
      </c>
      <c r="F19" s="32">
        <v>7</v>
      </c>
      <c r="G19" s="32">
        <v>9</v>
      </c>
      <c r="H19" s="32">
        <v>46</v>
      </c>
      <c r="I19" s="32">
        <v>189</v>
      </c>
      <c r="J19" s="32">
        <v>18</v>
      </c>
      <c r="K19" s="32">
        <v>131</v>
      </c>
      <c r="L19" s="32">
        <v>24</v>
      </c>
      <c r="M19" s="43">
        <v>16</v>
      </c>
      <c r="N19" s="36">
        <v>0.78100000000000003</v>
      </c>
      <c r="O19" s="24">
        <f>PRODUCT(I19/N19)</f>
        <v>241.99743918053775</v>
      </c>
      <c r="P19" s="19"/>
      <c r="Q19" s="16" t="s">
        <v>46</v>
      </c>
      <c r="R19" s="19" t="s">
        <v>206</v>
      </c>
      <c r="S19" s="32" t="s">
        <v>40</v>
      </c>
      <c r="T19" s="24"/>
      <c r="U19" s="32">
        <v>9</v>
      </c>
      <c r="V19" s="32">
        <v>0</v>
      </c>
      <c r="W19" s="33">
        <v>2</v>
      </c>
      <c r="X19" s="32">
        <v>10</v>
      </c>
      <c r="Y19" s="32">
        <v>65</v>
      </c>
      <c r="Z19" s="45">
        <v>0.75600000000000001</v>
      </c>
      <c r="AA19" s="24"/>
      <c r="AB19" s="19"/>
      <c r="AC19" s="19"/>
      <c r="AD19" s="19"/>
      <c r="AE19" s="19" t="s">
        <v>47</v>
      </c>
      <c r="AF19" s="24"/>
      <c r="AG19" s="31" t="s">
        <v>172</v>
      </c>
      <c r="AH19" s="31" t="s">
        <v>186</v>
      </c>
      <c r="AI19" s="31"/>
      <c r="AJ19" s="31" t="s">
        <v>185</v>
      </c>
      <c r="AK19" s="24"/>
      <c r="AL19" s="32">
        <v>1</v>
      </c>
      <c r="AM19" s="33"/>
      <c r="AN19" s="33">
        <v>1</v>
      </c>
      <c r="AO19" s="33">
        <v>1</v>
      </c>
      <c r="AP19" s="43"/>
      <c r="AQ19" s="32"/>
      <c r="AR19" s="53"/>
      <c r="AS19" s="53"/>
      <c r="AT19" s="53"/>
    </row>
    <row r="20" spans="1:48" s="4" customFormat="1" ht="15" customHeight="1" x14ac:dyDescent="0.25">
      <c r="A20" s="2"/>
      <c r="B20" s="32">
        <v>2014</v>
      </c>
      <c r="C20" s="32" t="s">
        <v>35</v>
      </c>
      <c r="D20" s="35" t="s">
        <v>36</v>
      </c>
      <c r="E20" s="32">
        <v>30</v>
      </c>
      <c r="F20" s="44">
        <v>2</v>
      </c>
      <c r="G20" s="44">
        <v>7</v>
      </c>
      <c r="H20" s="44">
        <v>46</v>
      </c>
      <c r="I20" s="44">
        <v>155</v>
      </c>
      <c r="J20" s="32">
        <v>11</v>
      </c>
      <c r="K20" s="32">
        <v>69</v>
      </c>
      <c r="L20" s="32">
        <v>66</v>
      </c>
      <c r="M20" s="43">
        <v>9</v>
      </c>
      <c r="N20" s="45">
        <v>0.67100000000000004</v>
      </c>
      <c r="O20" s="24">
        <f>PRODUCT(I20/N20)</f>
        <v>230.99850968703427</v>
      </c>
      <c r="P20" s="19"/>
      <c r="Q20" s="16" t="s">
        <v>55</v>
      </c>
      <c r="R20" s="19" t="s">
        <v>207</v>
      </c>
      <c r="S20" s="19" t="s">
        <v>209</v>
      </c>
      <c r="T20" s="24"/>
      <c r="U20" s="32">
        <v>9</v>
      </c>
      <c r="V20" s="32">
        <v>0</v>
      </c>
      <c r="W20" s="33">
        <v>1</v>
      </c>
      <c r="X20" s="32">
        <v>11</v>
      </c>
      <c r="Y20" s="32">
        <v>45</v>
      </c>
      <c r="Z20" s="45">
        <v>0.66200000000000003</v>
      </c>
      <c r="AA20" s="24"/>
      <c r="AB20" s="19"/>
      <c r="AC20" s="19" t="s">
        <v>165</v>
      </c>
      <c r="AD20" s="19"/>
      <c r="AE20" s="19"/>
      <c r="AF20" s="24"/>
      <c r="AG20" s="31" t="s">
        <v>187</v>
      </c>
      <c r="AH20" s="31" t="s">
        <v>188</v>
      </c>
      <c r="AI20" s="31"/>
      <c r="AJ20" s="31" t="s">
        <v>185</v>
      </c>
      <c r="AK20" s="24"/>
      <c r="AL20" s="32">
        <v>1</v>
      </c>
      <c r="AM20" s="33"/>
      <c r="AN20" s="33"/>
      <c r="AO20" s="33">
        <v>1</v>
      </c>
      <c r="AP20" s="43"/>
      <c r="AQ20" s="32"/>
      <c r="AR20" s="53"/>
      <c r="AS20" s="53"/>
      <c r="AT20" s="53"/>
    </row>
    <row r="21" spans="1:48" s="4" customFormat="1" ht="15" customHeight="1" x14ac:dyDescent="0.25">
      <c r="A21" s="2"/>
      <c r="B21" s="32">
        <v>2015</v>
      </c>
      <c r="C21" s="32" t="s">
        <v>35</v>
      </c>
      <c r="D21" s="35" t="s">
        <v>36</v>
      </c>
      <c r="E21" s="32">
        <v>25</v>
      </c>
      <c r="F21" s="32">
        <v>1</v>
      </c>
      <c r="G21" s="32">
        <v>5</v>
      </c>
      <c r="H21" s="32">
        <v>25</v>
      </c>
      <c r="I21" s="32">
        <v>151</v>
      </c>
      <c r="J21" s="32">
        <v>11</v>
      </c>
      <c r="K21" s="32">
        <v>82</v>
      </c>
      <c r="L21" s="32">
        <v>52</v>
      </c>
      <c r="M21" s="43">
        <v>6</v>
      </c>
      <c r="N21" s="59">
        <v>0.69579999999999997</v>
      </c>
      <c r="O21" s="151">
        <v>217</v>
      </c>
      <c r="P21" s="19"/>
      <c r="Q21" s="16"/>
      <c r="R21" s="19"/>
      <c r="S21" s="19" t="s">
        <v>210</v>
      </c>
      <c r="T21" s="24"/>
      <c r="U21" s="32">
        <v>11</v>
      </c>
      <c r="V21" s="32">
        <v>2</v>
      </c>
      <c r="W21" s="33">
        <v>2</v>
      </c>
      <c r="X21" s="32">
        <v>13</v>
      </c>
      <c r="Y21" s="32">
        <v>72</v>
      </c>
      <c r="Z21" s="45">
        <v>0.72699999999999998</v>
      </c>
      <c r="AA21" s="24"/>
      <c r="AB21" s="19"/>
      <c r="AC21" s="19" t="s">
        <v>48</v>
      </c>
      <c r="AD21" s="19"/>
      <c r="AE21" s="32" t="s">
        <v>40</v>
      </c>
      <c r="AF21" s="24"/>
      <c r="AG21" s="31" t="s">
        <v>189</v>
      </c>
      <c r="AH21" s="31" t="s">
        <v>186</v>
      </c>
      <c r="AI21" s="31"/>
      <c r="AJ21" s="31" t="s">
        <v>183</v>
      </c>
      <c r="AK21" s="24"/>
      <c r="AL21" s="32"/>
      <c r="AM21" s="33"/>
      <c r="AN21" s="33"/>
      <c r="AO21" s="33">
        <v>1</v>
      </c>
      <c r="AP21" s="43"/>
      <c r="AQ21" s="32"/>
      <c r="AR21" s="53"/>
      <c r="AS21" s="53"/>
      <c r="AT21" s="53"/>
    </row>
    <row r="22" spans="1:48" s="4" customFormat="1" ht="15" customHeight="1" x14ac:dyDescent="0.25">
      <c r="A22" s="2"/>
      <c r="B22" s="32">
        <v>2016</v>
      </c>
      <c r="C22" s="32" t="s">
        <v>40</v>
      </c>
      <c r="D22" s="35" t="s">
        <v>36</v>
      </c>
      <c r="E22" s="32">
        <v>16</v>
      </c>
      <c r="F22" s="44">
        <v>1</v>
      </c>
      <c r="G22" s="44">
        <v>8</v>
      </c>
      <c r="H22" s="44">
        <v>21</v>
      </c>
      <c r="I22" s="44">
        <v>74</v>
      </c>
      <c r="J22" s="32">
        <v>5</v>
      </c>
      <c r="K22" s="32">
        <v>35</v>
      </c>
      <c r="L22" s="32">
        <v>25</v>
      </c>
      <c r="M22" s="43">
        <v>9</v>
      </c>
      <c r="N22" s="45">
        <v>0.63800000000000001</v>
      </c>
      <c r="O22" s="151">
        <v>116</v>
      </c>
      <c r="P22" s="19"/>
      <c r="Q22" s="16"/>
      <c r="R22" s="19"/>
      <c r="S22" s="19"/>
      <c r="T22" s="24"/>
      <c r="U22" s="32">
        <v>11</v>
      </c>
      <c r="V22" s="32">
        <v>0</v>
      </c>
      <c r="W22" s="33">
        <v>1</v>
      </c>
      <c r="X22" s="32">
        <v>12</v>
      </c>
      <c r="Y22" s="32">
        <v>44</v>
      </c>
      <c r="Z22" s="45">
        <v>0.60299999999999998</v>
      </c>
      <c r="AA22" s="24"/>
      <c r="AB22" s="19"/>
      <c r="AC22" s="19" t="s">
        <v>56</v>
      </c>
      <c r="AD22" s="19"/>
      <c r="AE22" s="19"/>
      <c r="AF22" s="24"/>
      <c r="AG22" s="31" t="s">
        <v>188</v>
      </c>
      <c r="AH22" s="31" t="s">
        <v>186</v>
      </c>
      <c r="AI22" s="31"/>
      <c r="AJ22" s="31" t="s">
        <v>190</v>
      </c>
      <c r="AK22" s="24"/>
      <c r="AL22" s="32"/>
      <c r="AM22" s="33"/>
      <c r="AN22" s="33"/>
      <c r="AO22" s="33"/>
      <c r="AP22" s="43">
        <v>1</v>
      </c>
      <c r="AQ22" s="32"/>
      <c r="AR22" s="53"/>
      <c r="AS22" s="53"/>
      <c r="AT22" s="53"/>
    </row>
    <row r="23" spans="1:48" s="4" customFormat="1" ht="15" customHeight="1" x14ac:dyDescent="0.25">
      <c r="A23" s="2"/>
      <c r="B23" s="32">
        <v>2017</v>
      </c>
      <c r="C23" s="32" t="s">
        <v>40</v>
      </c>
      <c r="D23" s="35" t="s">
        <v>36</v>
      </c>
      <c r="E23" s="32">
        <v>26</v>
      </c>
      <c r="F23" s="32">
        <v>0</v>
      </c>
      <c r="G23" s="32">
        <v>15</v>
      </c>
      <c r="H23" s="32">
        <v>16</v>
      </c>
      <c r="I23" s="32">
        <v>136</v>
      </c>
      <c r="J23" s="32">
        <v>8</v>
      </c>
      <c r="K23" s="32">
        <v>52</v>
      </c>
      <c r="L23" s="32">
        <v>61</v>
      </c>
      <c r="M23" s="32">
        <v>15</v>
      </c>
      <c r="N23" s="59">
        <v>0.67659999999999998</v>
      </c>
      <c r="O23" s="135">
        <v>201</v>
      </c>
      <c r="P23" s="19"/>
      <c r="Q23" s="16"/>
      <c r="R23" s="19"/>
      <c r="S23" s="19"/>
      <c r="T23" s="24"/>
      <c r="U23" s="32">
        <v>12</v>
      </c>
      <c r="V23" s="32">
        <v>0</v>
      </c>
      <c r="W23" s="32">
        <v>1</v>
      </c>
      <c r="X23" s="32">
        <v>13</v>
      </c>
      <c r="Y23" s="32">
        <v>53</v>
      </c>
      <c r="Z23" s="45">
        <v>0.624</v>
      </c>
      <c r="AA23" s="24"/>
      <c r="AB23" s="19"/>
      <c r="AC23" s="19" t="s">
        <v>48</v>
      </c>
      <c r="AD23" s="19"/>
      <c r="AE23" s="19"/>
      <c r="AF23" s="24"/>
      <c r="AG23" s="31" t="s">
        <v>199</v>
      </c>
      <c r="AH23" s="31" t="s">
        <v>200</v>
      </c>
      <c r="AI23" s="31"/>
      <c r="AJ23" s="31" t="s">
        <v>179</v>
      </c>
      <c r="AK23" s="24"/>
      <c r="AL23" s="32"/>
      <c r="AM23" s="32"/>
      <c r="AN23" s="32"/>
      <c r="AO23" s="33"/>
      <c r="AP23" s="43">
        <v>1</v>
      </c>
      <c r="AQ23" s="32"/>
      <c r="AR23" s="53"/>
      <c r="AS23" s="53"/>
      <c r="AT23" s="53"/>
    </row>
    <row r="24" spans="1:48" s="4" customFormat="1" ht="15" customHeight="1" x14ac:dyDescent="0.25">
      <c r="A24" s="2"/>
      <c r="B24" s="32">
        <v>2018</v>
      </c>
      <c r="C24" s="32" t="s">
        <v>47</v>
      </c>
      <c r="D24" s="35" t="s">
        <v>36</v>
      </c>
      <c r="E24" s="32">
        <v>24</v>
      </c>
      <c r="F24" s="32">
        <v>2</v>
      </c>
      <c r="G24" s="32">
        <v>11</v>
      </c>
      <c r="H24" s="32">
        <v>32</v>
      </c>
      <c r="I24" s="32">
        <v>139</v>
      </c>
      <c r="J24" s="32">
        <v>5</v>
      </c>
      <c r="K24" s="32">
        <v>49</v>
      </c>
      <c r="L24" s="32">
        <v>72</v>
      </c>
      <c r="M24" s="32">
        <v>13</v>
      </c>
      <c r="N24" s="59">
        <v>0.73540000000000005</v>
      </c>
      <c r="O24" s="135">
        <v>189.01278215936904</v>
      </c>
      <c r="P24" s="19"/>
      <c r="Q24" s="16"/>
      <c r="R24" s="19"/>
      <c r="S24" s="19"/>
      <c r="T24" s="24"/>
      <c r="U24" s="32">
        <v>10</v>
      </c>
      <c r="V24" s="32">
        <v>1</v>
      </c>
      <c r="W24" s="32">
        <v>1</v>
      </c>
      <c r="X24" s="32">
        <v>11</v>
      </c>
      <c r="Y24" s="32">
        <v>56</v>
      </c>
      <c r="Z24" s="45">
        <v>0.64359999999999995</v>
      </c>
      <c r="AA24" s="24"/>
      <c r="AB24" s="19"/>
      <c r="AC24" s="19"/>
      <c r="AD24" s="19"/>
      <c r="AE24" s="19" t="s">
        <v>165</v>
      </c>
      <c r="AF24" s="24"/>
      <c r="AG24" s="31" t="s">
        <v>172</v>
      </c>
      <c r="AH24" s="31" t="s">
        <v>222</v>
      </c>
      <c r="AI24" s="31" t="s">
        <v>223</v>
      </c>
      <c r="AJ24" s="31"/>
      <c r="AK24" s="24"/>
      <c r="AL24" s="32"/>
      <c r="AM24" s="32"/>
      <c r="AN24" s="32">
        <v>1</v>
      </c>
      <c r="AO24" s="33"/>
      <c r="AP24" s="43"/>
      <c r="AQ24" s="32"/>
      <c r="AR24" s="53"/>
      <c r="AS24" s="53"/>
      <c r="AT24" s="53"/>
    </row>
    <row r="25" spans="1:48" s="4" customFormat="1" ht="15" customHeight="1" x14ac:dyDescent="0.25">
      <c r="A25" s="2"/>
      <c r="B25" s="32">
        <v>2019</v>
      </c>
      <c r="C25" s="32" t="s">
        <v>39</v>
      </c>
      <c r="D25" s="35" t="s">
        <v>225</v>
      </c>
      <c r="E25" s="32">
        <v>30</v>
      </c>
      <c r="F25" s="32">
        <v>0</v>
      </c>
      <c r="G25" s="32">
        <v>5</v>
      </c>
      <c r="H25" s="32">
        <v>42</v>
      </c>
      <c r="I25" s="32">
        <v>222</v>
      </c>
      <c r="J25" s="32">
        <v>8</v>
      </c>
      <c r="K25" s="32">
        <v>90</v>
      </c>
      <c r="L25" s="32">
        <v>119</v>
      </c>
      <c r="M25" s="32">
        <v>5</v>
      </c>
      <c r="N25" s="188">
        <v>0.82830000000000004</v>
      </c>
      <c r="O25" s="135">
        <v>268</v>
      </c>
      <c r="P25" s="19"/>
      <c r="Q25" s="16" t="s">
        <v>204</v>
      </c>
      <c r="R25" s="19"/>
      <c r="S25" s="32" t="s">
        <v>35</v>
      </c>
      <c r="T25" s="24"/>
      <c r="U25" s="32">
        <v>10</v>
      </c>
      <c r="V25" s="32">
        <v>0</v>
      </c>
      <c r="W25" s="32">
        <v>3</v>
      </c>
      <c r="X25" s="32">
        <v>11</v>
      </c>
      <c r="Y25" s="32">
        <v>68</v>
      </c>
      <c r="Z25" s="45">
        <v>0.8</v>
      </c>
      <c r="AA25" s="24"/>
      <c r="AB25" s="19"/>
      <c r="AC25" s="19"/>
      <c r="AD25" s="19"/>
      <c r="AE25" s="32" t="s">
        <v>39</v>
      </c>
      <c r="AF25" s="24"/>
      <c r="AG25" s="31" t="s">
        <v>239</v>
      </c>
      <c r="AH25" s="31" t="s">
        <v>240</v>
      </c>
      <c r="AI25" s="31" t="s">
        <v>241</v>
      </c>
      <c r="AJ25" s="31"/>
      <c r="AK25" s="24"/>
      <c r="AL25" s="32">
        <v>1</v>
      </c>
      <c r="AM25" s="32"/>
      <c r="AN25" s="32"/>
      <c r="AO25" s="33"/>
      <c r="AP25" s="43"/>
      <c r="AQ25" s="32">
        <v>1</v>
      </c>
      <c r="AR25" s="53"/>
      <c r="AS25" s="53"/>
      <c r="AT25" s="53"/>
    </row>
    <row r="26" spans="1:48" s="4" customFormat="1" ht="15" customHeight="1" x14ac:dyDescent="0.25">
      <c r="A26" s="2"/>
      <c r="B26" s="32">
        <v>2020</v>
      </c>
      <c r="C26" s="32" t="s">
        <v>47</v>
      </c>
      <c r="D26" s="35" t="s">
        <v>482</v>
      </c>
      <c r="E26" s="32">
        <v>19</v>
      </c>
      <c r="F26" s="32">
        <v>0</v>
      </c>
      <c r="G26" s="32">
        <v>3</v>
      </c>
      <c r="H26" s="32">
        <v>28</v>
      </c>
      <c r="I26" s="32">
        <v>95</v>
      </c>
      <c r="J26" s="32">
        <v>6</v>
      </c>
      <c r="K26" s="32">
        <v>29</v>
      </c>
      <c r="L26" s="32">
        <v>57</v>
      </c>
      <c r="M26" s="32">
        <v>3</v>
      </c>
      <c r="N26" s="45">
        <v>0.65510000000000002</v>
      </c>
      <c r="O26" s="51">
        <v>145</v>
      </c>
      <c r="P26" s="107"/>
      <c r="Q26" s="19" t="s">
        <v>207</v>
      </c>
      <c r="R26" s="19"/>
      <c r="S26" s="19"/>
      <c r="T26" s="24"/>
      <c r="U26" s="32">
        <v>2</v>
      </c>
      <c r="V26" s="32">
        <v>0</v>
      </c>
      <c r="W26" s="32">
        <v>1</v>
      </c>
      <c r="X26" s="32">
        <v>1</v>
      </c>
      <c r="Y26" s="32">
        <v>11</v>
      </c>
      <c r="Z26" s="45">
        <v>0.73329999999999995</v>
      </c>
      <c r="AA26" s="24"/>
      <c r="AB26" s="19"/>
      <c r="AC26" s="19"/>
      <c r="AD26" s="19"/>
      <c r="AE26" s="19"/>
      <c r="AF26" s="24"/>
      <c r="AG26" s="31" t="s">
        <v>484</v>
      </c>
      <c r="AH26" s="31"/>
      <c r="AI26" s="31"/>
      <c r="AJ26" s="31"/>
      <c r="AK26" s="24"/>
      <c r="AL26" s="32"/>
      <c r="AM26" s="32"/>
      <c r="AN26" s="32"/>
      <c r="AO26" s="33"/>
      <c r="AP26" s="43"/>
      <c r="AQ26" s="32"/>
      <c r="AR26" s="53"/>
      <c r="AS26" s="53"/>
      <c r="AT26" s="53"/>
    </row>
    <row r="27" spans="1:48" s="4" customFormat="1" ht="15" customHeight="1" x14ac:dyDescent="0.25">
      <c r="A27" s="1"/>
      <c r="B27" s="17" t="s">
        <v>7</v>
      </c>
      <c r="C27" s="18"/>
      <c r="D27" s="16"/>
      <c r="E27" s="19">
        <f t="shared" ref="E27:M27" si="1">SUM(E5:E26)</f>
        <v>422</v>
      </c>
      <c r="F27" s="19">
        <f t="shared" si="1"/>
        <v>27</v>
      </c>
      <c r="G27" s="19">
        <f t="shared" si="1"/>
        <v>98</v>
      </c>
      <c r="H27" s="19">
        <f t="shared" si="1"/>
        <v>516</v>
      </c>
      <c r="I27" s="19">
        <f t="shared" si="1"/>
        <v>2120</v>
      </c>
      <c r="J27" s="19">
        <f t="shared" si="1"/>
        <v>430</v>
      </c>
      <c r="K27" s="19">
        <f t="shared" si="1"/>
        <v>967</v>
      </c>
      <c r="L27" s="19">
        <f t="shared" si="1"/>
        <v>598</v>
      </c>
      <c r="M27" s="18">
        <f t="shared" si="1"/>
        <v>125</v>
      </c>
      <c r="N27" s="46">
        <f>PRODUCT(I27/O27)</f>
        <v>0.69423568901681421</v>
      </c>
      <c r="O27" s="132">
        <f>SUM(O5:O26)</f>
        <v>3053.7179714894405</v>
      </c>
      <c r="P27" s="107" t="s">
        <v>150</v>
      </c>
      <c r="Q27" s="107" t="s">
        <v>164</v>
      </c>
      <c r="R27" s="107" t="s">
        <v>150</v>
      </c>
      <c r="S27" s="107" t="s">
        <v>238</v>
      </c>
      <c r="T27" s="24"/>
      <c r="U27" s="19">
        <f t="shared" ref="U27:AQ27" si="2">SUM(U5:U26)</f>
        <v>189</v>
      </c>
      <c r="V27" s="19">
        <f t="shared" si="2"/>
        <v>9</v>
      </c>
      <c r="W27" s="19">
        <f t="shared" si="2"/>
        <v>35</v>
      </c>
      <c r="X27" s="19">
        <f t="shared" si="2"/>
        <v>193</v>
      </c>
      <c r="Y27" s="19">
        <f t="shared" si="2"/>
        <v>880</v>
      </c>
      <c r="Z27" s="46">
        <f>PRODUCT(N33)</f>
        <v>0.66115702479338845</v>
      </c>
      <c r="AA27" s="156">
        <f>SUM(AA4:AA26)</f>
        <v>0</v>
      </c>
      <c r="AB27" s="107" t="s">
        <v>150</v>
      </c>
      <c r="AC27" s="107" t="s">
        <v>166</v>
      </c>
      <c r="AD27" s="107" t="s">
        <v>164</v>
      </c>
      <c r="AE27" s="107" t="s">
        <v>243</v>
      </c>
      <c r="AF27" s="24"/>
      <c r="AG27" s="107" t="s">
        <v>485</v>
      </c>
      <c r="AH27" s="107" t="s">
        <v>242</v>
      </c>
      <c r="AI27" s="107" t="s">
        <v>135</v>
      </c>
      <c r="AJ27" s="107" t="s">
        <v>201</v>
      </c>
      <c r="AK27" s="24"/>
      <c r="AL27" s="19">
        <f t="shared" si="2"/>
        <v>8</v>
      </c>
      <c r="AM27" s="19">
        <f t="shared" si="2"/>
        <v>1</v>
      </c>
      <c r="AN27" s="19">
        <f t="shared" si="2"/>
        <v>3</v>
      </c>
      <c r="AO27" s="19">
        <f t="shared" si="2"/>
        <v>10</v>
      </c>
      <c r="AP27" s="19">
        <f t="shared" si="2"/>
        <v>4</v>
      </c>
      <c r="AQ27" s="19">
        <f t="shared" si="2"/>
        <v>3</v>
      </c>
      <c r="AR27" s="53"/>
      <c r="AS27" s="53"/>
      <c r="AT27" s="53"/>
    </row>
    <row r="28" spans="1:48" s="4" customFormat="1" ht="15" customHeight="1" x14ac:dyDescent="0.25">
      <c r="A28" s="1"/>
      <c r="B28" s="17" t="s">
        <v>486</v>
      </c>
      <c r="C28" s="18"/>
      <c r="D28" s="16"/>
      <c r="E28" s="18" t="s">
        <v>408</v>
      </c>
      <c r="F28" s="15" t="s">
        <v>267</v>
      </c>
      <c r="G28" s="15"/>
      <c r="H28" s="15" t="s">
        <v>203</v>
      </c>
      <c r="I28" s="15" t="s">
        <v>261</v>
      </c>
      <c r="J28" s="15"/>
      <c r="K28" s="15"/>
      <c r="L28" s="15"/>
      <c r="M28" s="15"/>
      <c r="N28" s="164"/>
      <c r="O28" s="24"/>
      <c r="P28" s="23"/>
      <c r="Q28" s="21"/>
      <c r="R28" s="159"/>
      <c r="S28" s="160"/>
      <c r="T28" s="24"/>
      <c r="U28" s="18" t="s">
        <v>47</v>
      </c>
      <c r="V28" s="15" t="s">
        <v>209</v>
      </c>
      <c r="W28" s="15" t="s">
        <v>329</v>
      </c>
      <c r="X28" s="15" t="s">
        <v>47</v>
      </c>
      <c r="Y28" s="15" t="s">
        <v>48</v>
      </c>
      <c r="Z28" s="164"/>
      <c r="AA28" s="24"/>
      <c r="AB28" s="157"/>
      <c r="AC28" s="158"/>
      <c r="AD28" s="159"/>
      <c r="AE28" s="160"/>
      <c r="AF28" s="24"/>
      <c r="AG28" s="161">
        <v>1</v>
      </c>
      <c r="AH28" s="162">
        <v>0.75</v>
      </c>
      <c r="AI28" s="162">
        <v>0.75</v>
      </c>
      <c r="AJ28" s="163">
        <v>0.66700000000000004</v>
      </c>
      <c r="AK28" s="24"/>
      <c r="AL28" s="18"/>
      <c r="AM28" s="15"/>
      <c r="AN28" s="15"/>
      <c r="AO28" s="15"/>
      <c r="AP28" s="15"/>
      <c r="AQ28" s="16"/>
      <c r="AR28" s="53"/>
    </row>
    <row r="29" spans="1:48" ht="15" customHeight="1" x14ac:dyDescent="0.25">
      <c r="A29" s="2"/>
      <c r="B29" s="35" t="s">
        <v>2</v>
      </c>
      <c r="C29" s="43"/>
      <c r="D29" s="47">
        <f>SUM(F27:H27)+((I27-F27-G27)/3)+(E27/3)+(AL27*25)+(AM27*25)+(AN27*10)+(AO27*25)+(AP27*20)+(AQ27*15)-50</f>
        <v>2026.666666666667</v>
      </c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53"/>
      <c r="AS29" s="53"/>
      <c r="AT29" s="53"/>
      <c r="AU29" s="4"/>
      <c r="AV29" s="4"/>
    </row>
    <row r="30" spans="1:48" s="4" customFormat="1" ht="12" customHeight="1" x14ac:dyDescent="0.25">
      <c r="A30" s="2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9"/>
      <c r="O30" s="51"/>
      <c r="P30" s="48"/>
      <c r="Q30" s="52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53"/>
      <c r="AS30" s="53"/>
      <c r="AT30" s="53"/>
    </row>
    <row r="31" spans="1:48" ht="15" customHeight="1" x14ac:dyDescent="0.25">
      <c r="A31" s="2"/>
      <c r="B31" s="23" t="s">
        <v>25</v>
      </c>
      <c r="C31" s="54"/>
      <c r="D31" s="54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17</v>
      </c>
      <c r="J31" s="48"/>
      <c r="K31" s="19" t="s">
        <v>27</v>
      </c>
      <c r="L31" s="19" t="s">
        <v>28</v>
      </c>
      <c r="M31" s="19" t="s">
        <v>29</v>
      </c>
      <c r="N31" s="19" t="s">
        <v>22</v>
      </c>
      <c r="O31" s="24"/>
      <c r="P31" s="55" t="s">
        <v>30</v>
      </c>
      <c r="Q31" s="13"/>
      <c r="R31" s="13"/>
      <c r="S31" s="13"/>
      <c r="T31" s="56"/>
      <c r="U31" s="56"/>
      <c r="V31" s="56"/>
      <c r="W31" s="56"/>
      <c r="X31" s="56"/>
      <c r="Y31" s="13"/>
      <c r="Z31" s="13"/>
      <c r="AA31" s="13"/>
      <c r="AB31" s="56"/>
      <c r="AC31" s="56"/>
      <c r="AD31" s="13"/>
      <c r="AE31" s="57"/>
      <c r="AF31" s="24"/>
      <c r="AG31" s="55" t="s">
        <v>193</v>
      </c>
      <c r="AH31" s="13"/>
      <c r="AI31" s="56"/>
      <c r="AJ31" s="57"/>
      <c r="AK31" s="24"/>
      <c r="AL31" s="11" t="s">
        <v>194</v>
      </c>
      <c r="AM31" s="13"/>
      <c r="AN31" s="13"/>
      <c r="AO31" s="13"/>
      <c r="AP31" s="13"/>
      <c r="AQ31" s="57"/>
      <c r="AR31" s="53"/>
      <c r="AS31" s="53"/>
      <c r="AT31" s="53"/>
      <c r="AU31" s="4"/>
      <c r="AV31" s="4"/>
    </row>
    <row r="32" spans="1:48" ht="15" customHeight="1" x14ac:dyDescent="0.25">
      <c r="A32" s="2"/>
      <c r="B32" s="55" t="s">
        <v>13</v>
      </c>
      <c r="C32" s="13"/>
      <c r="D32" s="57"/>
      <c r="E32" s="32">
        <f>PRODUCT(E27)</f>
        <v>422</v>
      </c>
      <c r="F32" s="32">
        <f>PRODUCT(F27)</f>
        <v>27</v>
      </c>
      <c r="G32" s="32">
        <f>PRODUCT(G27)</f>
        <v>98</v>
      </c>
      <c r="H32" s="32">
        <f>PRODUCT(H27)</f>
        <v>516</v>
      </c>
      <c r="I32" s="32">
        <f>PRODUCT(I27)</f>
        <v>2120</v>
      </c>
      <c r="J32" s="48"/>
      <c r="K32" s="58">
        <f>PRODUCT((F32+G32)/E32)</f>
        <v>0.29620853080568721</v>
      </c>
      <c r="L32" s="58">
        <f>PRODUCT(H32/E32)</f>
        <v>1.2227488151658767</v>
      </c>
      <c r="M32" s="58">
        <f>PRODUCT(I32/E32)</f>
        <v>5.0236966824644549</v>
      </c>
      <c r="N32" s="59">
        <f>PRODUCT(N27)</f>
        <v>0.69423568901681421</v>
      </c>
      <c r="O32" s="24">
        <f>PRODUCT(O27)</f>
        <v>3053.7179714894405</v>
      </c>
      <c r="P32" s="178" t="s">
        <v>9</v>
      </c>
      <c r="Q32" s="210"/>
      <c r="R32" s="179" t="s">
        <v>41</v>
      </c>
      <c r="S32" s="179"/>
      <c r="T32" s="179"/>
      <c r="U32" s="179"/>
      <c r="V32" s="179"/>
      <c r="W32" s="179"/>
      <c r="X32" s="179"/>
      <c r="Y32" s="179"/>
      <c r="Z32" s="179"/>
      <c r="AA32" s="211" t="s">
        <v>11</v>
      </c>
      <c r="AB32" s="179"/>
      <c r="AC32" s="205" t="s">
        <v>480</v>
      </c>
      <c r="AD32" s="212"/>
      <c r="AE32" s="180"/>
      <c r="AF32" s="24"/>
      <c r="AG32" s="213"/>
      <c r="AH32" s="206"/>
      <c r="AI32" s="179"/>
      <c r="AJ32" s="180"/>
      <c r="AK32" s="24"/>
      <c r="AL32" s="178" t="s">
        <v>195</v>
      </c>
      <c r="AM32" s="218">
        <v>2012</v>
      </c>
      <c r="AN32" s="179"/>
      <c r="AO32" s="179"/>
      <c r="AP32" s="179"/>
      <c r="AQ32" s="180"/>
      <c r="AR32" s="53"/>
      <c r="AS32" s="53"/>
      <c r="AT32" s="53"/>
    </row>
    <row r="33" spans="1:48" ht="15" customHeight="1" x14ac:dyDescent="0.25">
      <c r="A33" s="2"/>
      <c r="B33" s="60" t="s">
        <v>15</v>
      </c>
      <c r="C33" s="61"/>
      <c r="D33" s="62"/>
      <c r="E33" s="32">
        <f>SUM(U27)</f>
        <v>189</v>
      </c>
      <c r="F33" s="32">
        <f>SUM(V27)</f>
        <v>9</v>
      </c>
      <c r="G33" s="32">
        <f>SUM(W27)</f>
        <v>35</v>
      </c>
      <c r="H33" s="32">
        <f>SUM(X27)</f>
        <v>193</v>
      </c>
      <c r="I33" s="32">
        <f>SUM(Y27)</f>
        <v>880</v>
      </c>
      <c r="J33" s="48"/>
      <c r="K33" s="58">
        <f>PRODUCT((F33+G33)/E33)</f>
        <v>0.23280423280423279</v>
      </c>
      <c r="L33" s="58">
        <f>PRODUCT(H33/E33)</f>
        <v>1.0211640211640212</v>
      </c>
      <c r="M33" s="58">
        <f>PRODUCT(I33/E33)</f>
        <v>4.6560846560846558</v>
      </c>
      <c r="N33" s="59">
        <f>PRODUCT(I33/O33)</f>
        <v>0.66115702479338845</v>
      </c>
      <c r="O33" s="24">
        <v>1331</v>
      </c>
      <c r="P33" s="213" t="s">
        <v>162</v>
      </c>
      <c r="Q33" s="214"/>
      <c r="R33" s="193" t="s">
        <v>41</v>
      </c>
      <c r="S33" s="193"/>
      <c r="T33" s="193"/>
      <c r="U33" s="193"/>
      <c r="V33" s="193"/>
      <c r="W33" s="193"/>
      <c r="X33" s="193"/>
      <c r="Y33" s="193"/>
      <c r="Z33" s="193"/>
      <c r="AA33" s="211" t="s">
        <v>152</v>
      </c>
      <c r="AB33" s="193"/>
      <c r="AC33" s="205" t="s">
        <v>480</v>
      </c>
      <c r="AD33" s="192"/>
      <c r="AE33" s="201"/>
      <c r="AF33" s="24"/>
      <c r="AG33" s="213"/>
      <c r="AH33" s="197"/>
      <c r="AI33" s="193"/>
      <c r="AJ33" s="201"/>
      <c r="AK33" s="24"/>
      <c r="AL33" s="213" t="s">
        <v>196</v>
      </c>
      <c r="AM33" s="211">
        <v>2014</v>
      </c>
      <c r="AN33" s="193"/>
      <c r="AO33" s="193"/>
      <c r="AP33" s="193"/>
      <c r="AQ33" s="201"/>
      <c r="AR33" s="53"/>
      <c r="AS33" s="53"/>
      <c r="AT33" s="53"/>
      <c r="AU33" s="4"/>
      <c r="AV33" s="4"/>
    </row>
    <row r="34" spans="1:48" ht="15" customHeight="1" x14ac:dyDescent="0.25">
      <c r="A34" s="2"/>
      <c r="B34" s="63" t="s">
        <v>16</v>
      </c>
      <c r="C34" s="64"/>
      <c r="D34" s="65"/>
      <c r="E34" s="34"/>
      <c r="F34" s="34"/>
      <c r="G34" s="34"/>
      <c r="H34" s="34"/>
      <c r="I34" s="34"/>
      <c r="J34" s="48"/>
      <c r="K34" s="66"/>
      <c r="L34" s="66"/>
      <c r="M34" s="66"/>
      <c r="N34" s="67"/>
      <c r="O34" s="24"/>
      <c r="P34" s="213" t="s">
        <v>163</v>
      </c>
      <c r="Q34" s="214"/>
      <c r="R34" s="193" t="s">
        <v>42</v>
      </c>
      <c r="S34" s="193"/>
      <c r="T34" s="193"/>
      <c r="U34" s="193"/>
      <c r="V34" s="193"/>
      <c r="W34" s="193"/>
      <c r="X34" s="193"/>
      <c r="Y34" s="193"/>
      <c r="Z34" s="193"/>
      <c r="AA34" s="211" t="s">
        <v>11</v>
      </c>
      <c r="AB34" s="193"/>
      <c r="AC34" s="205" t="s">
        <v>151</v>
      </c>
      <c r="AD34" s="192"/>
      <c r="AE34" s="201"/>
      <c r="AF34" s="24"/>
      <c r="AG34" s="196"/>
      <c r="AH34" s="197"/>
      <c r="AI34" s="193"/>
      <c r="AJ34" s="201"/>
      <c r="AK34" s="24"/>
      <c r="AL34" s="213" t="s">
        <v>197</v>
      </c>
      <c r="AM34" s="211">
        <v>2017</v>
      </c>
      <c r="AN34" s="193"/>
      <c r="AO34" s="193"/>
      <c r="AP34" s="193"/>
      <c r="AQ34" s="201"/>
      <c r="AR34" s="53"/>
      <c r="AS34" s="53"/>
      <c r="AT34" s="53"/>
    </row>
    <row r="35" spans="1:48" ht="15" customHeight="1" x14ac:dyDescent="0.25">
      <c r="A35" s="2"/>
      <c r="B35" s="68" t="s">
        <v>26</v>
      </c>
      <c r="C35" s="69"/>
      <c r="D35" s="70"/>
      <c r="E35" s="19">
        <f>SUM(E32:E34)</f>
        <v>611</v>
      </c>
      <c r="F35" s="19">
        <f>SUM(F32:F34)</f>
        <v>36</v>
      </c>
      <c r="G35" s="19">
        <f>SUM(G32:G34)</f>
        <v>133</v>
      </c>
      <c r="H35" s="19">
        <f>SUM(H32:H34)</f>
        <v>709</v>
      </c>
      <c r="I35" s="19">
        <f>SUM(I32:I34)</f>
        <v>3000</v>
      </c>
      <c r="J35" s="48"/>
      <c r="K35" s="71">
        <f>PRODUCT((F35+G35)/E35)</f>
        <v>0.27659574468085107</v>
      </c>
      <c r="L35" s="71">
        <f>PRODUCT(H35/E35)</f>
        <v>1.160392798690671</v>
      </c>
      <c r="M35" s="71">
        <f>PRODUCT(I35/E35)</f>
        <v>4.9099836333878883</v>
      </c>
      <c r="N35" s="46">
        <f>PRODUCT(I35/O35)</f>
        <v>0.68419451821229282</v>
      </c>
      <c r="O35" s="24">
        <f>SUM(O32:O34)</f>
        <v>4384.717971489441</v>
      </c>
      <c r="P35" s="209" t="s">
        <v>10</v>
      </c>
      <c r="Q35" s="215"/>
      <c r="R35" s="202" t="s">
        <v>43</v>
      </c>
      <c r="S35" s="202"/>
      <c r="T35" s="202"/>
      <c r="U35" s="202"/>
      <c r="V35" s="202"/>
      <c r="W35" s="202"/>
      <c r="X35" s="202"/>
      <c r="Y35" s="202"/>
      <c r="Z35" s="202"/>
      <c r="AA35" s="216" t="s">
        <v>153</v>
      </c>
      <c r="AB35" s="202"/>
      <c r="AC35" s="83" t="s">
        <v>154</v>
      </c>
      <c r="AD35" s="84"/>
      <c r="AE35" s="204"/>
      <c r="AF35" s="24"/>
      <c r="AG35" s="89"/>
      <c r="AH35" s="203"/>
      <c r="AI35" s="217"/>
      <c r="AJ35" s="204"/>
      <c r="AK35" s="24"/>
      <c r="AL35" s="209" t="s">
        <v>235</v>
      </c>
      <c r="AM35" s="216">
        <v>2019</v>
      </c>
      <c r="AN35" s="202"/>
      <c r="AO35" s="202"/>
      <c r="AP35" s="202"/>
      <c r="AQ35" s="204"/>
      <c r="AR35" s="53"/>
      <c r="AS35" s="53"/>
      <c r="AT35" s="53"/>
    </row>
    <row r="36" spans="1:48" x14ac:dyDescent="0.25">
      <c r="A36" s="2"/>
      <c r="B36" s="50"/>
      <c r="C36" s="50"/>
      <c r="D36" s="50"/>
      <c r="E36" s="50"/>
      <c r="F36" s="50"/>
      <c r="G36" s="50"/>
      <c r="H36" s="50"/>
      <c r="I36" s="50"/>
      <c r="J36" s="48"/>
      <c r="K36" s="50"/>
      <c r="L36" s="50"/>
      <c r="M36" s="50"/>
      <c r="N36" s="49"/>
      <c r="O36" s="24"/>
      <c r="P36" s="48"/>
      <c r="Q36" s="52"/>
      <c r="R36" s="48"/>
      <c r="S36" s="48"/>
      <c r="T36" s="24"/>
      <c r="U36" s="24"/>
      <c r="V36" s="52"/>
      <c r="W36" s="48"/>
      <c r="X36" s="48"/>
      <c r="Y36" s="24"/>
      <c r="Z36" s="24"/>
      <c r="AA36" s="24"/>
      <c r="AB36" s="24"/>
      <c r="AC36" s="24"/>
      <c r="AD36" s="24"/>
      <c r="AE36" s="24"/>
      <c r="AF36" s="24"/>
      <c r="AG36" s="24"/>
      <c r="AH36" s="72"/>
      <c r="AI36" s="48"/>
      <c r="AJ36" s="48"/>
      <c r="AK36" s="24"/>
      <c r="AL36" s="48"/>
      <c r="AM36" s="48"/>
      <c r="AN36" s="48"/>
      <c r="AO36" s="48"/>
      <c r="AP36" s="48"/>
      <c r="AQ36" s="48"/>
      <c r="AR36" s="53"/>
    </row>
    <row r="37" spans="1:48" ht="15" customHeight="1" x14ac:dyDescent="0.25">
      <c r="A37" s="2"/>
      <c r="B37" s="55" t="s">
        <v>245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65"/>
      <c r="O37" s="12"/>
      <c r="P37" s="13"/>
      <c r="Q37" s="13"/>
      <c r="R37" s="13"/>
      <c r="S37" s="13"/>
      <c r="T37" s="12"/>
      <c r="U37" s="12"/>
      <c r="V37" s="166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57"/>
      <c r="AR37" s="53"/>
    </row>
    <row r="38" spans="1:48" ht="9" customHeight="1" x14ac:dyDescent="0.25">
      <c r="A38" s="2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2"/>
      <c r="O38" s="24"/>
      <c r="P38" s="24"/>
      <c r="Q38" s="24"/>
      <c r="R38" s="24"/>
      <c r="S38" s="24"/>
      <c r="T38" s="24"/>
      <c r="U38" s="48"/>
      <c r="V38" s="52"/>
      <c r="W38" s="48"/>
      <c r="X38" s="48"/>
      <c r="Y38" s="24"/>
      <c r="Z38" s="24"/>
      <c r="AA38" s="24"/>
      <c r="AB38" s="24"/>
      <c r="AC38" s="24"/>
      <c r="AD38" s="24"/>
      <c r="AE38" s="24"/>
      <c r="AF38" s="24"/>
      <c r="AG38" s="24"/>
      <c r="AH38" s="72"/>
      <c r="AI38" s="48"/>
      <c r="AJ38" s="48"/>
      <c r="AK38" s="24"/>
      <c r="AL38" s="48"/>
      <c r="AM38" s="48"/>
      <c r="AN38" s="48"/>
      <c r="AO38" s="48"/>
      <c r="AP38" s="48"/>
      <c r="AQ38" s="48"/>
      <c r="AR38" s="53"/>
    </row>
    <row r="39" spans="1:48" ht="15" customHeight="1" x14ac:dyDescent="0.25">
      <c r="A39" s="2"/>
      <c r="B39" s="48" t="s">
        <v>49</v>
      </c>
      <c r="C39" s="48"/>
      <c r="D39" s="48" t="s">
        <v>224</v>
      </c>
      <c r="E39" s="48"/>
      <c r="F39" s="48"/>
      <c r="G39" s="48"/>
      <c r="H39" s="48"/>
      <c r="I39" s="48"/>
      <c r="J39" s="48"/>
      <c r="K39" s="48"/>
      <c r="L39" s="48" t="s">
        <v>51</v>
      </c>
      <c r="M39" s="48"/>
      <c r="N39" s="48"/>
      <c r="O39" s="49"/>
      <c r="P39" s="24"/>
      <c r="Q39" s="48"/>
      <c r="R39" s="52"/>
      <c r="S39" s="48" t="s">
        <v>50</v>
      </c>
      <c r="T39" s="48"/>
      <c r="U39" s="24"/>
      <c r="V39" s="24"/>
      <c r="W39" s="72"/>
      <c r="X39" s="48"/>
      <c r="Y39" s="48"/>
      <c r="Z39" s="24"/>
      <c r="AA39" s="24"/>
      <c r="AB39" s="48" t="s">
        <v>226</v>
      </c>
      <c r="AC39" s="24"/>
      <c r="AD39" s="24"/>
      <c r="AE39" s="48"/>
      <c r="AF39" s="48"/>
      <c r="AG39" s="48"/>
      <c r="AH39" s="48" t="s">
        <v>483</v>
      </c>
      <c r="AI39" s="48"/>
      <c r="AJ39" s="48"/>
      <c r="AK39" s="48"/>
      <c r="AL39" s="48"/>
      <c r="AM39" s="48"/>
      <c r="AN39" s="48"/>
      <c r="AO39" s="48"/>
      <c r="AP39" s="48"/>
      <c r="AQ39" s="48"/>
      <c r="AR39" s="53"/>
      <c r="AS39" s="53"/>
      <c r="AT39" s="53"/>
    </row>
    <row r="40" spans="1:48" ht="15" customHeight="1" x14ac:dyDescent="0.25">
      <c r="A40" s="2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2"/>
      <c r="O40" s="24"/>
      <c r="P40" s="24"/>
      <c r="Q40" s="24"/>
      <c r="R40" s="24"/>
      <c r="S40" s="24"/>
      <c r="T40" s="24"/>
      <c r="U40" s="48"/>
      <c r="V40" s="52"/>
      <c r="W40" s="48"/>
      <c r="X40" s="48"/>
      <c r="Y40" s="24"/>
      <c r="Z40" s="24"/>
      <c r="AA40" s="24"/>
      <c r="AB40" s="24"/>
      <c r="AC40" s="24"/>
      <c r="AD40" s="24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3"/>
    </row>
    <row r="41" spans="1:48" ht="15" customHeight="1" x14ac:dyDescent="0.2">
      <c r="A41" s="2"/>
      <c r="B41" s="189" t="s">
        <v>344</v>
      </c>
      <c r="C41" s="77"/>
      <c r="D41" s="77"/>
      <c r="E41" s="77"/>
      <c r="F41" s="77" t="s">
        <v>250</v>
      </c>
      <c r="G41" s="77" t="s">
        <v>3</v>
      </c>
      <c r="H41" s="77" t="s">
        <v>5</v>
      </c>
      <c r="I41" s="77" t="s">
        <v>6</v>
      </c>
      <c r="J41" s="77" t="s">
        <v>246</v>
      </c>
      <c r="K41" s="190" t="s">
        <v>17</v>
      </c>
      <c r="L41" s="48"/>
      <c r="M41" s="191" t="s">
        <v>346</v>
      </c>
      <c r="N41" s="78"/>
      <c r="O41" s="78"/>
      <c r="P41" s="77" t="s">
        <v>3</v>
      </c>
      <c r="Q41" s="77" t="s">
        <v>5</v>
      </c>
      <c r="R41" s="77" t="s">
        <v>6</v>
      </c>
      <c r="S41" s="77" t="s">
        <v>246</v>
      </c>
      <c r="T41" s="78"/>
      <c r="U41" s="190" t="s">
        <v>17</v>
      </c>
      <c r="V41" s="48"/>
      <c r="W41" s="191" t="s">
        <v>430</v>
      </c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222"/>
      <c r="AI41" s="238" t="s">
        <v>460</v>
      </c>
      <c r="AJ41" s="79"/>
      <c r="AK41" s="79"/>
      <c r="AL41" s="236" t="s">
        <v>3</v>
      </c>
      <c r="AM41" s="236" t="s">
        <v>5</v>
      </c>
      <c r="AN41" s="236" t="s">
        <v>6</v>
      </c>
      <c r="AO41" s="78"/>
      <c r="AP41" s="77" t="s">
        <v>471</v>
      </c>
      <c r="AQ41" s="115"/>
      <c r="AR41" s="24"/>
      <c r="AS41" s="24"/>
    </row>
    <row r="42" spans="1:48" ht="15" customHeight="1" x14ac:dyDescent="0.2">
      <c r="A42" s="2"/>
      <c r="B42" s="192">
        <v>2001</v>
      </c>
      <c r="C42" s="132" t="s">
        <v>35</v>
      </c>
      <c r="D42" s="193" t="s">
        <v>36</v>
      </c>
      <c r="E42" s="132"/>
      <c r="F42" s="132">
        <v>17</v>
      </c>
      <c r="G42" s="132">
        <v>1</v>
      </c>
      <c r="H42" s="194">
        <v>1</v>
      </c>
      <c r="I42" s="194">
        <v>0</v>
      </c>
      <c r="J42" s="194">
        <v>1</v>
      </c>
      <c r="K42" s="195">
        <v>2</v>
      </c>
      <c r="L42" s="52"/>
      <c r="M42" s="196" t="s">
        <v>251</v>
      </c>
      <c r="N42" s="132"/>
      <c r="O42" s="132">
        <v>20</v>
      </c>
      <c r="P42" s="132" t="s">
        <v>446</v>
      </c>
      <c r="Q42" s="132" t="s">
        <v>411</v>
      </c>
      <c r="R42" s="132"/>
      <c r="S42" s="132" t="s">
        <v>384</v>
      </c>
      <c r="T42" s="207"/>
      <c r="U42" s="205" t="s">
        <v>372</v>
      </c>
      <c r="V42" s="52"/>
      <c r="W42" s="196" t="s">
        <v>247</v>
      </c>
      <c r="X42" s="197"/>
      <c r="Y42" s="193"/>
      <c r="Z42" s="193"/>
      <c r="AA42" s="193"/>
      <c r="AB42" s="193"/>
      <c r="AC42" s="193"/>
      <c r="AD42" s="193"/>
      <c r="AE42" s="193"/>
      <c r="AF42" s="193"/>
      <c r="AG42" s="211"/>
      <c r="AH42" s="223"/>
      <c r="AI42" s="213" t="s">
        <v>468</v>
      </c>
      <c r="AJ42" s="193"/>
      <c r="AK42" s="193"/>
      <c r="AL42" s="211">
        <v>373</v>
      </c>
      <c r="AM42" s="211">
        <v>117</v>
      </c>
      <c r="AN42" s="211">
        <v>446</v>
      </c>
      <c r="AO42" s="193"/>
      <c r="AP42" s="242">
        <f>PRODUCT(AL42/AL51)</f>
        <v>0.88388625592417058</v>
      </c>
      <c r="AQ42" s="201"/>
      <c r="AR42" s="24"/>
      <c r="AS42" s="24"/>
    </row>
    <row r="43" spans="1:48" ht="15" customHeight="1" x14ac:dyDescent="0.2">
      <c r="A43" s="2"/>
      <c r="B43" s="192">
        <v>2002</v>
      </c>
      <c r="C43" s="132"/>
      <c r="D43" s="193"/>
      <c r="E43" s="132"/>
      <c r="F43" s="132">
        <f>PRODUCT(F42+1)</f>
        <v>18</v>
      </c>
      <c r="G43" s="132"/>
      <c r="H43" s="194"/>
      <c r="I43" s="194"/>
      <c r="J43" s="194"/>
      <c r="K43" s="195"/>
      <c r="L43" s="52"/>
      <c r="M43" s="196" t="s">
        <v>253</v>
      </c>
      <c r="N43" s="132"/>
      <c r="O43" s="132">
        <v>20</v>
      </c>
      <c r="P43" s="132" t="s">
        <v>447</v>
      </c>
      <c r="Q43" s="132" t="s">
        <v>412</v>
      </c>
      <c r="R43" s="132"/>
      <c r="S43" s="132" t="s">
        <v>385</v>
      </c>
      <c r="T43" s="207"/>
      <c r="U43" s="205" t="s">
        <v>373</v>
      </c>
      <c r="V43" s="52"/>
      <c r="W43" s="198" t="s">
        <v>357</v>
      </c>
      <c r="X43" s="197"/>
      <c r="Y43" s="197" t="s">
        <v>434</v>
      </c>
      <c r="Z43" s="96"/>
      <c r="AA43" s="96"/>
      <c r="AB43" s="96"/>
      <c r="AC43" s="96"/>
      <c r="AD43" s="96"/>
      <c r="AE43" s="96"/>
      <c r="AF43" s="96"/>
      <c r="AG43" s="233" t="s">
        <v>435</v>
      </c>
      <c r="AH43" s="201"/>
      <c r="AI43" s="213" t="s">
        <v>461</v>
      </c>
      <c r="AJ43" s="193"/>
      <c r="AK43" s="193"/>
      <c r="AL43" s="211"/>
      <c r="AM43" s="237">
        <f>PRODUCT(AM42/AL42)</f>
        <v>0.31367292225201071</v>
      </c>
      <c r="AN43" s="237">
        <f>PRODUCT(AN42/AL42)</f>
        <v>1.195710455764075</v>
      </c>
      <c r="AO43" s="193"/>
      <c r="AP43" s="193"/>
      <c r="AQ43" s="201"/>
      <c r="AR43" s="24"/>
      <c r="AS43" s="24"/>
    </row>
    <row r="44" spans="1:48" ht="15" customHeight="1" x14ac:dyDescent="0.2">
      <c r="A44" s="2"/>
      <c r="B44" s="192">
        <v>2003</v>
      </c>
      <c r="C44" s="132" t="s">
        <v>35</v>
      </c>
      <c r="D44" s="193" t="s">
        <v>36</v>
      </c>
      <c r="E44" s="132"/>
      <c r="F44" s="132">
        <f t="shared" ref="F44:F60" si="3">PRODUCT(F43+1)</f>
        <v>19</v>
      </c>
      <c r="G44" s="132">
        <v>3</v>
      </c>
      <c r="H44" s="194">
        <v>0</v>
      </c>
      <c r="I44" s="194">
        <v>0</v>
      </c>
      <c r="J44" s="194">
        <v>0</v>
      </c>
      <c r="K44" s="195">
        <v>1</v>
      </c>
      <c r="L44" s="52"/>
      <c r="M44" s="196" t="s">
        <v>256</v>
      </c>
      <c r="N44" s="132"/>
      <c r="O44" s="132">
        <v>21</v>
      </c>
      <c r="P44" s="132" t="s">
        <v>448</v>
      </c>
      <c r="Q44" s="132" t="s">
        <v>413</v>
      </c>
      <c r="R44" s="132"/>
      <c r="S44" s="132" t="s">
        <v>386</v>
      </c>
      <c r="T44" s="207"/>
      <c r="U44" s="205" t="s">
        <v>374</v>
      </c>
      <c r="V44" s="52"/>
      <c r="W44" s="198" t="s">
        <v>355</v>
      </c>
      <c r="X44" s="197"/>
      <c r="Y44" s="234" t="s">
        <v>303</v>
      </c>
      <c r="Z44" s="96"/>
      <c r="AA44" s="96"/>
      <c r="AB44" s="96"/>
      <c r="AC44" s="96"/>
      <c r="AD44" s="96"/>
      <c r="AE44" s="96"/>
      <c r="AF44" s="96"/>
      <c r="AG44" s="96" t="s">
        <v>302</v>
      </c>
      <c r="AH44" s="201"/>
      <c r="AI44" s="213"/>
      <c r="AJ44" s="193"/>
      <c r="AK44" s="193"/>
      <c r="AL44" s="211"/>
      <c r="AM44" s="211"/>
      <c r="AN44" s="211"/>
      <c r="AO44" s="193"/>
      <c r="AP44" s="193"/>
      <c r="AQ44" s="201"/>
      <c r="AR44" s="24"/>
      <c r="AS44" s="24"/>
    </row>
    <row r="45" spans="1:48" ht="15" customHeight="1" x14ac:dyDescent="0.2">
      <c r="A45" s="2"/>
      <c r="B45" s="192">
        <v>2004</v>
      </c>
      <c r="C45" s="132" t="s">
        <v>35</v>
      </c>
      <c r="D45" s="193" t="s">
        <v>36</v>
      </c>
      <c r="E45" s="132"/>
      <c r="F45" s="132">
        <f t="shared" si="3"/>
        <v>20</v>
      </c>
      <c r="G45" s="132">
        <v>26</v>
      </c>
      <c r="H45" s="194">
        <v>7.6923076923076927E-2</v>
      </c>
      <c r="I45" s="194">
        <v>0.30769230769230771</v>
      </c>
      <c r="J45" s="194">
        <v>0.38461538461538464</v>
      </c>
      <c r="K45" s="195">
        <v>1.3076923076923077</v>
      </c>
      <c r="L45" s="52"/>
      <c r="M45" s="196" t="s">
        <v>259</v>
      </c>
      <c r="N45" s="132"/>
      <c r="O45" s="132"/>
      <c r="P45" s="132" t="s">
        <v>449</v>
      </c>
      <c r="Q45" s="132" t="s">
        <v>414</v>
      </c>
      <c r="R45" s="132" t="s">
        <v>400</v>
      </c>
      <c r="S45" s="132" t="s">
        <v>387</v>
      </c>
      <c r="T45" s="207"/>
      <c r="U45" s="205" t="s">
        <v>375</v>
      </c>
      <c r="V45" s="52"/>
      <c r="W45" s="198" t="s">
        <v>354</v>
      </c>
      <c r="X45" s="197"/>
      <c r="Y45" s="234" t="s">
        <v>305</v>
      </c>
      <c r="Z45" s="96"/>
      <c r="AA45" s="96"/>
      <c r="AB45" s="96"/>
      <c r="AC45" s="96"/>
      <c r="AD45" s="96"/>
      <c r="AE45" s="96"/>
      <c r="AF45" s="96"/>
      <c r="AG45" s="96" t="s">
        <v>304</v>
      </c>
      <c r="AH45" s="201"/>
      <c r="AI45" s="213" t="s">
        <v>462</v>
      </c>
      <c r="AJ45" s="193"/>
      <c r="AK45" s="193"/>
      <c r="AL45" s="211">
        <v>30</v>
      </c>
      <c r="AM45" s="211">
        <v>5</v>
      </c>
      <c r="AN45" s="211">
        <v>42</v>
      </c>
      <c r="AO45" s="193"/>
      <c r="AP45" s="242">
        <f>PRODUCT(AL45/AL51)</f>
        <v>7.1090047393364927E-2</v>
      </c>
      <c r="AQ45" s="201"/>
      <c r="AR45" s="24"/>
      <c r="AS45" s="24"/>
    </row>
    <row r="46" spans="1:48" ht="15" customHeight="1" x14ac:dyDescent="0.2">
      <c r="A46" s="2"/>
      <c r="B46" s="192">
        <v>2005</v>
      </c>
      <c r="C46" s="132" t="s">
        <v>39</v>
      </c>
      <c r="D46" s="193" t="s">
        <v>36</v>
      </c>
      <c r="E46" s="132"/>
      <c r="F46" s="132">
        <f t="shared" si="3"/>
        <v>21</v>
      </c>
      <c r="G46" s="132">
        <v>25</v>
      </c>
      <c r="H46" s="194">
        <v>0.12</v>
      </c>
      <c r="I46" s="194">
        <v>0.2</v>
      </c>
      <c r="J46" s="194">
        <v>0.32</v>
      </c>
      <c r="K46" s="195">
        <v>1.4</v>
      </c>
      <c r="L46" s="52"/>
      <c r="M46" s="196" t="s">
        <v>262</v>
      </c>
      <c r="N46" s="132"/>
      <c r="O46" s="132"/>
      <c r="P46" s="132" t="s">
        <v>450</v>
      </c>
      <c r="Q46" s="132" t="s">
        <v>415</v>
      </c>
      <c r="R46" s="132" t="s">
        <v>401</v>
      </c>
      <c r="S46" s="132" t="s">
        <v>388</v>
      </c>
      <c r="T46" s="207"/>
      <c r="U46" s="205" t="s">
        <v>376</v>
      </c>
      <c r="V46" s="52"/>
      <c r="W46" s="198"/>
      <c r="X46" s="197"/>
      <c r="Y46" s="197"/>
      <c r="Z46" s="193"/>
      <c r="AA46" s="193"/>
      <c r="AB46" s="193"/>
      <c r="AC46" s="197"/>
      <c r="AD46" s="193"/>
      <c r="AE46" s="193"/>
      <c r="AF46" s="193"/>
      <c r="AG46" s="197"/>
      <c r="AH46" s="201"/>
      <c r="AI46" s="213" t="s">
        <v>461</v>
      </c>
      <c r="AJ46" s="193"/>
      <c r="AK46" s="193"/>
      <c r="AL46" s="211"/>
      <c r="AM46" s="237">
        <f>PRODUCT(AM45/AL45)</f>
        <v>0.16666666666666666</v>
      </c>
      <c r="AN46" s="237">
        <f>PRODUCT(AN45/AL45)</f>
        <v>1.4</v>
      </c>
      <c r="AO46" s="193"/>
      <c r="AP46" s="193"/>
      <c r="AQ46" s="201"/>
      <c r="AR46" s="24"/>
      <c r="AS46" s="24"/>
    </row>
    <row r="47" spans="1:48" ht="15" customHeight="1" x14ac:dyDescent="0.2">
      <c r="A47" s="2"/>
      <c r="B47" s="192">
        <v>2006</v>
      </c>
      <c r="C47" s="132" t="s">
        <v>35</v>
      </c>
      <c r="D47" s="193" t="s">
        <v>36</v>
      </c>
      <c r="E47" s="132"/>
      <c r="F47" s="132">
        <f t="shared" si="3"/>
        <v>22</v>
      </c>
      <c r="G47" s="132">
        <v>20</v>
      </c>
      <c r="H47" s="194">
        <v>0.4</v>
      </c>
      <c r="I47" s="194">
        <v>0.5</v>
      </c>
      <c r="J47" s="194">
        <v>0.9</v>
      </c>
      <c r="K47" s="195">
        <v>1.8</v>
      </c>
      <c r="L47" s="52"/>
      <c r="M47" s="196" t="s">
        <v>265</v>
      </c>
      <c r="N47" s="132"/>
      <c r="O47" s="132"/>
      <c r="P47" s="132" t="s">
        <v>451</v>
      </c>
      <c r="Q47" s="132" t="s">
        <v>416</v>
      </c>
      <c r="R47" s="132" t="s">
        <v>402</v>
      </c>
      <c r="S47" s="132" t="s">
        <v>389</v>
      </c>
      <c r="T47" s="207"/>
      <c r="U47" s="205" t="s">
        <v>377</v>
      </c>
      <c r="V47" s="52"/>
      <c r="W47" s="196" t="s">
        <v>432</v>
      </c>
      <c r="X47" s="197"/>
      <c r="Y47" s="197"/>
      <c r="Z47" s="193"/>
      <c r="AA47" s="193"/>
      <c r="AB47" s="193"/>
      <c r="AC47" s="197"/>
      <c r="AD47" s="193"/>
      <c r="AE47" s="193"/>
      <c r="AF47" s="193"/>
      <c r="AG47" s="193"/>
      <c r="AH47" s="201"/>
      <c r="AI47" s="213"/>
      <c r="AJ47" s="193"/>
      <c r="AK47" s="193"/>
      <c r="AL47" s="211"/>
      <c r="AM47" s="211"/>
      <c r="AN47" s="211"/>
      <c r="AO47" s="193"/>
      <c r="AP47" s="193"/>
      <c r="AQ47" s="201"/>
      <c r="AR47" s="24"/>
      <c r="AS47" s="24"/>
    </row>
    <row r="48" spans="1:48" ht="15" customHeight="1" x14ac:dyDescent="0.2">
      <c r="A48" s="2"/>
      <c r="B48" s="192">
        <v>2007</v>
      </c>
      <c r="C48" s="132" t="s">
        <v>40</v>
      </c>
      <c r="D48" s="193" t="s">
        <v>36</v>
      </c>
      <c r="E48" s="132"/>
      <c r="F48" s="132">
        <f t="shared" si="3"/>
        <v>23</v>
      </c>
      <c r="G48" s="132">
        <v>25</v>
      </c>
      <c r="H48" s="194">
        <v>0.08</v>
      </c>
      <c r="I48" s="194">
        <v>1</v>
      </c>
      <c r="J48" s="194">
        <v>1.08</v>
      </c>
      <c r="K48" s="195">
        <v>4.08</v>
      </c>
      <c r="L48" s="52"/>
      <c r="M48" s="196" t="s">
        <v>268</v>
      </c>
      <c r="N48" s="132"/>
      <c r="O48" s="132"/>
      <c r="P48" s="132" t="s">
        <v>421</v>
      </c>
      <c r="Q48" s="132" t="s">
        <v>417</v>
      </c>
      <c r="R48" s="132" t="s">
        <v>403</v>
      </c>
      <c r="S48" s="132" t="s">
        <v>390</v>
      </c>
      <c r="T48" s="207"/>
      <c r="U48" s="205" t="s">
        <v>378</v>
      </c>
      <c r="V48" s="52"/>
      <c r="W48" s="198" t="s">
        <v>433</v>
      </c>
      <c r="X48" s="197"/>
      <c r="Y48" s="96" t="s">
        <v>437</v>
      </c>
      <c r="Z48" s="235"/>
      <c r="AA48" s="235"/>
      <c r="AB48" s="235"/>
      <c r="AC48" s="235"/>
      <c r="AD48" s="235"/>
      <c r="AE48" s="235"/>
      <c r="AF48" s="235"/>
      <c r="AG48" s="233" t="s">
        <v>436</v>
      </c>
      <c r="AH48" s="195">
        <v>8.1300813008130079E-2</v>
      </c>
      <c r="AI48" s="213" t="s">
        <v>491</v>
      </c>
      <c r="AJ48" s="193"/>
      <c r="AK48" s="193"/>
      <c r="AL48" s="211">
        <v>19</v>
      </c>
      <c r="AM48" s="211">
        <v>3</v>
      </c>
      <c r="AN48" s="211">
        <v>28</v>
      </c>
      <c r="AO48" s="193"/>
      <c r="AP48" s="242">
        <f>PRODUCT(AL48/AL51)</f>
        <v>4.5023696682464455E-2</v>
      </c>
      <c r="AQ48" s="201"/>
      <c r="AR48" s="24"/>
      <c r="AS48" s="24"/>
    </row>
    <row r="49" spans="1:45" ht="15" customHeight="1" x14ac:dyDescent="0.2">
      <c r="A49" s="2"/>
      <c r="B49" s="192">
        <v>2008</v>
      </c>
      <c r="C49" s="132" t="s">
        <v>40</v>
      </c>
      <c r="D49" s="193" t="s">
        <v>36</v>
      </c>
      <c r="E49" s="132"/>
      <c r="F49" s="132">
        <f t="shared" si="3"/>
        <v>24</v>
      </c>
      <c r="G49" s="132">
        <v>24</v>
      </c>
      <c r="H49" s="194">
        <v>0.41666666666666669</v>
      </c>
      <c r="I49" s="194">
        <v>1.5833333333333333</v>
      </c>
      <c r="J49" s="194">
        <v>2</v>
      </c>
      <c r="K49" s="195">
        <v>5.541666666666667</v>
      </c>
      <c r="L49" s="52"/>
      <c r="M49" s="196" t="s">
        <v>272</v>
      </c>
      <c r="N49" s="132"/>
      <c r="O49" s="132"/>
      <c r="P49" s="132" t="s">
        <v>452</v>
      </c>
      <c r="Q49" s="132" t="s">
        <v>418</v>
      </c>
      <c r="R49" s="132" t="s">
        <v>404</v>
      </c>
      <c r="S49" s="132" t="s">
        <v>391</v>
      </c>
      <c r="T49" s="207"/>
      <c r="U49" s="205" t="s">
        <v>379</v>
      </c>
      <c r="V49" s="52"/>
      <c r="W49" s="198"/>
      <c r="X49" s="197"/>
      <c r="Y49" s="197"/>
      <c r="Z49" s="193"/>
      <c r="AA49" s="193"/>
      <c r="AB49" s="193"/>
      <c r="AC49" s="197"/>
      <c r="AD49" s="193"/>
      <c r="AE49" s="193"/>
      <c r="AF49" s="193"/>
      <c r="AG49" s="197"/>
      <c r="AH49" s="201"/>
      <c r="AI49" s="213" t="s">
        <v>461</v>
      </c>
      <c r="AJ49" s="193"/>
      <c r="AK49" s="193"/>
      <c r="AL49" s="211"/>
      <c r="AM49" s="237">
        <f>PRODUCT(AM48/AL48)</f>
        <v>0.15789473684210525</v>
      </c>
      <c r="AN49" s="237">
        <f>PRODUCT(AN48/AL48)</f>
        <v>1.4736842105263157</v>
      </c>
      <c r="AO49" s="193"/>
      <c r="AP49" s="193"/>
      <c r="AQ49" s="201"/>
      <c r="AR49" s="24"/>
      <c r="AS49" s="24"/>
    </row>
    <row r="50" spans="1:45" ht="15" customHeight="1" x14ac:dyDescent="0.2">
      <c r="A50" s="2"/>
      <c r="B50" s="192">
        <v>2009</v>
      </c>
      <c r="C50" s="132" t="s">
        <v>35</v>
      </c>
      <c r="D50" s="193" t="s">
        <v>36</v>
      </c>
      <c r="E50" s="132"/>
      <c r="F50" s="132">
        <f t="shared" si="3"/>
        <v>25</v>
      </c>
      <c r="G50" s="132">
        <v>24</v>
      </c>
      <c r="H50" s="194">
        <v>0.16666666666666666</v>
      </c>
      <c r="I50" s="194">
        <v>1.1666666666666667</v>
      </c>
      <c r="J50" s="194">
        <v>1.3333333333333333</v>
      </c>
      <c r="K50" s="195">
        <v>4.75</v>
      </c>
      <c r="L50" s="52"/>
      <c r="M50" s="196" t="s">
        <v>275</v>
      </c>
      <c r="N50" s="132"/>
      <c r="O50" s="132"/>
      <c r="P50" s="132" t="s">
        <v>453</v>
      </c>
      <c r="Q50" s="132" t="s">
        <v>419</v>
      </c>
      <c r="R50" s="132" t="s">
        <v>405</v>
      </c>
      <c r="S50" s="132" t="s">
        <v>392</v>
      </c>
      <c r="T50" s="207"/>
      <c r="U50" s="205" t="s">
        <v>314</v>
      </c>
      <c r="V50" s="52"/>
      <c r="W50" s="198" t="s">
        <v>301</v>
      </c>
      <c r="X50" s="197"/>
      <c r="Y50" s="197"/>
      <c r="Z50" s="193"/>
      <c r="AA50" s="193"/>
      <c r="AB50" s="193"/>
      <c r="AC50" s="197"/>
      <c r="AD50" s="193"/>
      <c r="AE50" s="193"/>
      <c r="AF50" s="193"/>
      <c r="AG50" s="197"/>
      <c r="AH50" s="201"/>
      <c r="AI50" s="213"/>
      <c r="AJ50" s="193"/>
      <c r="AK50" s="193"/>
      <c r="AL50" s="211"/>
      <c r="AM50" s="211"/>
      <c r="AN50" s="211"/>
      <c r="AO50" s="193"/>
      <c r="AP50" s="193"/>
      <c r="AQ50" s="201"/>
      <c r="AR50" s="24"/>
      <c r="AS50" s="24"/>
    </row>
    <row r="51" spans="1:45" ht="15" customHeight="1" x14ac:dyDescent="0.2">
      <c r="A51" s="2"/>
      <c r="B51" s="192">
        <v>2010</v>
      </c>
      <c r="C51" s="132" t="s">
        <v>39</v>
      </c>
      <c r="D51" s="193" t="s">
        <v>36</v>
      </c>
      <c r="E51" s="132"/>
      <c r="F51" s="132">
        <f t="shared" si="3"/>
        <v>26</v>
      </c>
      <c r="G51" s="132">
        <v>26</v>
      </c>
      <c r="H51" s="194">
        <v>0.19230769230769232</v>
      </c>
      <c r="I51" s="194">
        <v>1.7307692307692308</v>
      </c>
      <c r="J51" s="194">
        <v>1.9230769230769231</v>
      </c>
      <c r="K51" s="195">
        <v>6.2307692307692308</v>
      </c>
      <c r="L51" s="52"/>
      <c r="M51" s="196" t="s">
        <v>278</v>
      </c>
      <c r="N51" s="132"/>
      <c r="O51" s="132"/>
      <c r="P51" s="132" t="s">
        <v>454</v>
      </c>
      <c r="Q51" s="132" t="s">
        <v>420</v>
      </c>
      <c r="R51" s="132" t="s">
        <v>406</v>
      </c>
      <c r="S51" s="132" t="s">
        <v>393</v>
      </c>
      <c r="T51" s="207"/>
      <c r="U51" s="205" t="s">
        <v>380</v>
      </c>
      <c r="V51" s="52"/>
      <c r="W51" s="198" t="s">
        <v>357</v>
      </c>
      <c r="X51" s="197"/>
      <c r="Y51" s="233" t="s">
        <v>438</v>
      </c>
      <c r="Z51" s="96"/>
      <c r="AA51" s="96"/>
      <c r="AB51" s="96"/>
      <c r="AC51" s="96"/>
      <c r="AD51" s="96"/>
      <c r="AE51" s="96"/>
      <c r="AF51" s="96"/>
      <c r="AG51" s="233" t="s">
        <v>439</v>
      </c>
      <c r="AH51" s="195">
        <v>1.0416666666666667</v>
      </c>
      <c r="AI51" s="213" t="s">
        <v>7</v>
      </c>
      <c r="AJ51" s="193"/>
      <c r="AK51" s="193"/>
      <c r="AL51" s="193">
        <f>PRODUCT(AL42+AL45+AL48)</f>
        <v>422</v>
      </c>
      <c r="AM51" s="193">
        <f>PRODUCT(AM42+AM45+AM48)</f>
        <v>125</v>
      </c>
      <c r="AN51" s="193">
        <f>PRODUCT(AN42+AN45+AN48)</f>
        <v>516</v>
      </c>
      <c r="AO51" s="193"/>
      <c r="AP51" s="193"/>
      <c r="AQ51" s="201"/>
      <c r="AR51" s="24"/>
      <c r="AS51" s="24"/>
    </row>
    <row r="52" spans="1:45" ht="15" customHeight="1" x14ac:dyDescent="0.2">
      <c r="A52" s="2"/>
      <c r="B52" s="192">
        <v>2011</v>
      </c>
      <c r="C52" s="132" t="s">
        <v>35</v>
      </c>
      <c r="D52" s="193" t="s">
        <v>36</v>
      </c>
      <c r="E52" s="132"/>
      <c r="F52" s="132">
        <f t="shared" si="3"/>
        <v>27</v>
      </c>
      <c r="G52" s="132">
        <v>26</v>
      </c>
      <c r="H52" s="194">
        <v>0.5</v>
      </c>
      <c r="I52" s="230">
        <v>2.1923076923076925</v>
      </c>
      <c r="J52" s="230">
        <v>2.6923076923076925</v>
      </c>
      <c r="K52" s="195">
        <v>7.115384615384615</v>
      </c>
      <c r="L52" s="52"/>
      <c r="M52" s="196" t="s">
        <v>280</v>
      </c>
      <c r="N52" s="132"/>
      <c r="O52" s="132"/>
      <c r="P52" s="132" t="s">
        <v>455</v>
      </c>
      <c r="Q52" s="132" t="s">
        <v>421</v>
      </c>
      <c r="R52" s="132" t="s">
        <v>398</v>
      </c>
      <c r="S52" s="132" t="s">
        <v>394</v>
      </c>
      <c r="T52" s="207"/>
      <c r="U52" s="205" t="s">
        <v>381</v>
      </c>
      <c r="V52" s="52"/>
      <c r="W52" s="198" t="s">
        <v>355</v>
      </c>
      <c r="X52" s="197"/>
      <c r="Y52" s="234" t="s">
        <v>307</v>
      </c>
      <c r="Z52" s="96"/>
      <c r="AA52" s="96"/>
      <c r="AB52" s="96"/>
      <c r="AC52" s="96"/>
      <c r="AD52" s="96"/>
      <c r="AE52" s="96"/>
      <c r="AF52" s="96"/>
      <c r="AG52" s="233" t="s">
        <v>306</v>
      </c>
      <c r="AH52" s="195">
        <v>1.2096774193548387</v>
      </c>
      <c r="AI52" s="213" t="s">
        <v>461</v>
      </c>
      <c r="AJ52" s="193"/>
      <c r="AK52" s="193"/>
      <c r="AL52" s="193"/>
      <c r="AM52" s="237">
        <f>PRODUCT(AM51/AL51)</f>
        <v>0.29620853080568721</v>
      </c>
      <c r="AN52" s="237">
        <f>PRODUCT(AN51/AL51)</f>
        <v>1.2227488151658767</v>
      </c>
      <c r="AO52" s="193"/>
      <c r="AP52" s="193"/>
      <c r="AQ52" s="201"/>
      <c r="AR52" s="24"/>
      <c r="AS52" s="24"/>
    </row>
    <row r="53" spans="1:45" ht="15" customHeight="1" x14ac:dyDescent="0.2">
      <c r="A53" s="2"/>
      <c r="B53" s="192">
        <v>2012</v>
      </c>
      <c r="C53" s="132" t="s">
        <v>35</v>
      </c>
      <c r="D53" s="193" t="s">
        <v>36</v>
      </c>
      <c r="E53" s="132"/>
      <c r="F53" s="132">
        <f t="shared" si="3"/>
        <v>28</v>
      </c>
      <c r="G53" s="132">
        <v>26</v>
      </c>
      <c r="H53" s="194">
        <v>3.8461538461538464E-2</v>
      </c>
      <c r="I53" s="194">
        <v>1.6923076923076923</v>
      </c>
      <c r="J53" s="194">
        <v>1.7307692307692308</v>
      </c>
      <c r="K53" s="195">
        <v>5.884615384615385</v>
      </c>
      <c r="L53" s="52"/>
      <c r="M53" s="196" t="s">
        <v>282</v>
      </c>
      <c r="N53" s="132"/>
      <c r="O53" s="132"/>
      <c r="P53" s="132" t="s">
        <v>322</v>
      </c>
      <c r="Q53" s="132" t="s">
        <v>422</v>
      </c>
      <c r="R53" s="132" t="s">
        <v>327</v>
      </c>
      <c r="S53" s="132" t="s">
        <v>395</v>
      </c>
      <c r="T53" s="207"/>
      <c r="U53" s="205" t="s">
        <v>258</v>
      </c>
      <c r="V53" s="52"/>
      <c r="W53" s="198" t="s">
        <v>354</v>
      </c>
      <c r="X53" s="197"/>
      <c r="Y53" s="234" t="s">
        <v>309</v>
      </c>
      <c r="Z53" s="96"/>
      <c r="AA53" s="96"/>
      <c r="AB53" s="96"/>
      <c r="AC53" s="96"/>
      <c r="AD53" s="96"/>
      <c r="AE53" s="96"/>
      <c r="AF53" s="96"/>
      <c r="AG53" s="233" t="s">
        <v>308</v>
      </c>
      <c r="AH53" s="195">
        <v>1.2121212121212122</v>
      </c>
      <c r="AI53" s="213"/>
      <c r="AJ53" s="193"/>
      <c r="AK53" s="193"/>
      <c r="AL53" s="193"/>
      <c r="AM53" s="197"/>
      <c r="AN53" s="193"/>
      <c r="AO53" s="193"/>
      <c r="AP53" s="193"/>
      <c r="AQ53" s="201"/>
      <c r="AR53" s="24"/>
      <c r="AS53" s="24"/>
    </row>
    <row r="54" spans="1:45" ht="15" customHeight="1" x14ac:dyDescent="0.2">
      <c r="A54" s="2"/>
      <c r="B54" s="192">
        <v>2013</v>
      </c>
      <c r="C54" s="132" t="s">
        <v>35</v>
      </c>
      <c r="D54" s="193" t="s">
        <v>36</v>
      </c>
      <c r="E54" s="132"/>
      <c r="F54" s="132">
        <f t="shared" si="3"/>
        <v>29</v>
      </c>
      <c r="G54" s="132">
        <v>26</v>
      </c>
      <c r="H54" s="194">
        <v>0.61538461538461542</v>
      </c>
      <c r="I54" s="194">
        <v>1.7692307692307692</v>
      </c>
      <c r="J54" s="194">
        <v>2.3846153846153846</v>
      </c>
      <c r="K54" s="195">
        <v>7.2692307692307692</v>
      </c>
      <c r="L54" s="52"/>
      <c r="M54" s="196" t="s">
        <v>284</v>
      </c>
      <c r="N54" s="132"/>
      <c r="O54" s="132"/>
      <c r="P54" s="132" t="s">
        <v>456</v>
      </c>
      <c r="Q54" s="132" t="s">
        <v>423</v>
      </c>
      <c r="R54" s="132" t="s">
        <v>407</v>
      </c>
      <c r="S54" s="132" t="s">
        <v>396</v>
      </c>
      <c r="T54" s="207"/>
      <c r="U54" s="205" t="s">
        <v>382</v>
      </c>
      <c r="V54" s="52"/>
      <c r="W54" s="198" t="s">
        <v>351</v>
      </c>
      <c r="X54" s="197"/>
      <c r="Y54" s="234" t="s">
        <v>489</v>
      </c>
      <c r="Z54" s="96"/>
      <c r="AA54" s="96"/>
      <c r="AB54" s="96"/>
      <c r="AC54" s="96"/>
      <c r="AD54" s="96"/>
      <c r="AE54" s="96"/>
      <c r="AF54" s="96"/>
      <c r="AG54" s="233" t="s">
        <v>490</v>
      </c>
      <c r="AH54" s="195">
        <v>1.2</v>
      </c>
      <c r="AI54" s="213"/>
      <c r="AJ54" s="193"/>
      <c r="AK54" s="193"/>
      <c r="AL54" s="193"/>
      <c r="AM54" s="197"/>
      <c r="AN54" s="193"/>
      <c r="AO54" s="193"/>
      <c r="AP54" s="193"/>
      <c r="AQ54" s="201"/>
      <c r="AR54" s="24"/>
      <c r="AS54" s="24"/>
    </row>
    <row r="55" spans="1:45" ht="15" customHeight="1" x14ac:dyDescent="0.2">
      <c r="A55" s="2"/>
      <c r="B55" s="192">
        <v>2014</v>
      </c>
      <c r="C55" s="132" t="s">
        <v>35</v>
      </c>
      <c r="D55" s="193" t="s">
        <v>36</v>
      </c>
      <c r="E55" s="132"/>
      <c r="F55" s="132">
        <f t="shared" si="3"/>
        <v>30</v>
      </c>
      <c r="G55" s="132">
        <v>30</v>
      </c>
      <c r="H55" s="194">
        <v>0.3</v>
      </c>
      <c r="I55" s="194">
        <v>1.5333333333333334</v>
      </c>
      <c r="J55" s="194">
        <v>1.8333333333333333</v>
      </c>
      <c r="K55" s="195">
        <v>5.166666666666667</v>
      </c>
      <c r="L55" s="52"/>
      <c r="M55" s="196" t="s">
        <v>287</v>
      </c>
      <c r="N55" s="132"/>
      <c r="O55" s="132"/>
      <c r="P55" s="132" t="s">
        <v>457</v>
      </c>
      <c r="Q55" s="132" t="s">
        <v>424</v>
      </c>
      <c r="R55" s="132" t="s">
        <v>216</v>
      </c>
      <c r="S55" s="132" t="s">
        <v>397</v>
      </c>
      <c r="T55" s="207"/>
      <c r="U55" s="205" t="s">
        <v>326</v>
      </c>
      <c r="V55" s="52"/>
      <c r="W55" s="198"/>
      <c r="X55" s="197"/>
      <c r="Y55" s="197"/>
      <c r="Z55" s="193"/>
      <c r="AA55" s="193"/>
      <c r="AB55" s="193"/>
      <c r="AC55" s="197"/>
      <c r="AD55" s="193"/>
      <c r="AE55" s="193"/>
      <c r="AF55" s="193"/>
      <c r="AG55" s="197"/>
      <c r="AH55" s="205"/>
      <c r="AI55" s="238" t="s">
        <v>463</v>
      </c>
      <c r="AJ55" s="79"/>
      <c r="AK55" s="79"/>
      <c r="AL55" s="236" t="s">
        <v>464</v>
      </c>
      <c r="AM55" s="236" t="s">
        <v>465</v>
      </c>
      <c r="AN55" s="236" t="s">
        <v>466</v>
      </c>
      <c r="AO55" s="236"/>
      <c r="AP55" s="78"/>
      <c r="AQ55" s="115"/>
      <c r="AR55" s="24"/>
      <c r="AS55" s="24"/>
    </row>
    <row r="56" spans="1:45" ht="15" customHeight="1" x14ac:dyDescent="0.2">
      <c r="A56" s="2"/>
      <c r="B56" s="192">
        <v>2015</v>
      </c>
      <c r="C56" s="132" t="s">
        <v>35</v>
      </c>
      <c r="D56" s="193" t="s">
        <v>36</v>
      </c>
      <c r="E56" s="132"/>
      <c r="F56" s="132">
        <f t="shared" si="3"/>
        <v>31</v>
      </c>
      <c r="G56" s="132">
        <v>25</v>
      </c>
      <c r="H56" s="194">
        <v>0.24</v>
      </c>
      <c r="I56" s="194">
        <v>1</v>
      </c>
      <c r="J56" s="194">
        <v>1.24</v>
      </c>
      <c r="K56" s="195">
        <v>6.04</v>
      </c>
      <c r="L56" s="52"/>
      <c r="M56" s="196" t="s">
        <v>290</v>
      </c>
      <c r="N56" s="132"/>
      <c r="O56" s="132"/>
      <c r="P56" s="132" t="s">
        <v>458</v>
      </c>
      <c r="Q56" s="132" t="s">
        <v>425</v>
      </c>
      <c r="R56" s="132" t="s">
        <v>408</v>
      </c>
      <c r="S56" s="132" t="s">
        <v>398</v>
      </c>
      <c r="T56" s="207"/>
      <c r="U56" s="205" t="s">
        <v>277</v>
      </c>
      <c r="V56" s="52"/>
      <c r="W56" s="198" t="s">
        <v>350</v>
      </c>
      <c r="X56" s="193"/>
      <c r="Y56" s="197"/>
      <c r="Z56" s="193"/>
      <c r="AA56" s="193"/>
      <c r="AB56" s="193"/>
      <c r="AC56" s="197"/>
      <c r="AD56" s="193"/>
      <c r="AE56" s="193"/>
      <c r="AF56" s="193"/>
      <c r="AG56" s="193"/>
      <c r="AH56" s="195"/>
      <c r="AI56" s="213" t="s">
        <v>468</v>
      </c>
      <c r="AJ56" s="193"/>
      <c r="AK56" s="193"/>
      <c r="AL56" s="237">
        <f>PRODUCT(AM43)</f>
        <v>0.31367292225201071</v>
      </c>
      <c r="AM56" s="237">
        <f>PRODUCT(AM75)</f>
        <v>0.22598870056497175</v>
      </c>
      <c r="AN56" s="237">
        <f>PRODUCT(AL56-AM56)</f>
        <v>8.768422168703896E-2</v>
      </c>
      <c r="AO56" s="211"/>
      <c r="AP56" s="193"/>
      <c r="AQ56" s="201"/>
      <c r="AR56" s="24"/>
      <c r="AS56" s="24"/>
    </row>
    <row r="57" spans="1:45" ht="15" customHeight="1" x14ac:dyDescent="0.2">
      <c r="A57" s="2"/>
      <c r="B57" s="192">
        <v>2016</v>
      </c>
      <c r="C57" s="132" t="s">
        <v>40</v>
      </c>
      <c r="D57" s="193" t="s">
        <v>36</v>
      </c>
      <c r="E57" s="132"/>
      <c r="F57" s="132">
        <f t="shared" si="3"/>
        <v>32</v>
      </c>
      <c r="G57" s="132">
        <v>16</v>
      </c>
      <c r="H57" s="194">
        <v>0.5625</v>
      </c>
      <c r="I57" s="194">
        <v>1.3125</v>
      </c>
      <c r="J57" s="194">
        <v>1.875</v>
      </c>
      <c r="K57" s="195">
        <v>4.625</v>
      </c>
      <c r="L57" s="52"/>
      <c r="M57" s="196" t="s">
        <v>292</v>
      </c>
      <c r="N57" s="132"/>
      <c r="O57" s="132"/>
      <c r="P57" s="132" t="s">
        <v>459</v>
      </c>
      <c r="Q57" s="132" t="s">
        <v>426</v>
      </c>
      <c r="R57" s="132" t="s">
        <v>409</v>
      </c>
      <c r="S57" s="132" t="s">
        <v>317</v>
      </c>
      <c r="T57" s="207"/>
      <c r="U57" s="205" t="s">
        <v>244</v>
      </c>
      <c r="V57" s="52"/>
      <c r="W57" s="198" t="s">
        <v>351</v>
      </c>
      <c r="X57" s="197"/>
      <c r="Y57" s="233" t="s">
        <v>444</v>
      </c>
      <c r="Z57" s="96"/>
      <c r="AA57" s="96"/>
      <c r="AB57" s="96"/>
      <c r="AC57" s="96"/>
      <c r="AD57" s="96"/>
      <c r="AE57" s="96"/>
      <c r="AF57" s="96"/>
      <c r="AG57" s="233" t="s">
        <v>440</v>
      </c>
      <c r="AH57" s="195">
        <v>1.4836795252225519</v>
      </c>
      <c r="AI57" s="213" t="s">
        <v>462</v>
      </c>
      <c r="AJ57" s="193"/>
      <c r="AK57" s="193"/>
      <c r="AL57" s="237">
        <f>PRODUCT(AM46)</f>
        <v>0.16666666666666666</v>
      </c>
      <c r="AM57" s="237">
        <f>PRODUCT(AM78)</f>
        <v>0.3</v>
      </c>
      <c r="AN57" s="237">
        <f t="shared" ref="AN57:AN59" si="4">PRODUCT(AL57-AM57)</f>
        <v>-0.13333333333333333</v>
      </c>
      <c r="AO57" s="211"/>
      <c r="AP57" s="193"/>
      <c r="AQ57" s="201"/>
      <c r="AR57" s="24"/>
      <c r="AS57" s="24"/>
    </row>
    <row r="58" spans="1:45" ht="15" customHeight="1" x14ac:dyDescent="0.2">
      <c r="A58" s="2"/>
      <c r="B58" s="192">
        <v>2017</v>
      </c>
      <c r="C58" s="132" t="s">
        <v>40</v>
      </c>
      <c r="D58" s="193" t="s">
        <v>36</v>
      </c>
      <c r="E58" s="132"/>
      <c r="F58" s="132">
        <f t="shared" si="3"/>
        <v>33</v>
      </c>
      <c r="G58" s="132">
        <v>26</v>
      </c>
      <c r="H58" s="230">
        <v>0.57692307692307687</v>
      </c>
      <c r="I58" s="194">
        <v>0.61538461538461542</v>
      </c>
      <c r="J58" s="194">
        <v>1.1923076923076923</v>
      </c>
      <c r="K58" s="195">
        <v>5.2307692307692308</v>
      </c>
      <c r="L58" s="52"/>
      <c r="M58" s="196" t="s">
        <v>294</v>
      </c>
      <c r="N58" s="132"/>
      <c r="O58" s="132"/>
      <c r="P58" s="132" t="s">
        <v>326</v>
      </c>
      <c r="Q58" s="132" t="s">
        <v>427</v>
      </c>
      <c r="R58" s="132" t="s">
        <v>410</v>
      </c>
      <c r="S58" s="132" t="s">
        <v>326</v>
      </c>
      <c r="T58" s="207"/>
      <c r="U58" s="205" t="s">
        <v>383</v>
      </c>
      <c r="V58" s="52"/>
      <c r="W58" s="192"/>
      <c r="X58" s="197"/>
      <c r="Y58" s="193"/>
      <c r="Z58" s="193"/>
      <c r="AA58" s="193"/>
      <c r="AB58" s="193"/>
      <c r="AC58" s="193"/>
      <c r="AD58" s="193"/>
      <c r="AE58" s="193"/>
      <c r="AF58" s="199"/>
      <c r="AG58" s="193"/>
      <c r="AH58" s="219"/>
      <c r="AI58" s="213" t="s">
        <v>491</v>
      </c>
      <c r="AJ58" s="193"/>
      <c r="AK58" s="193"/>
      <c r="AL58" s="237">
        <f>PRODUCT(AM49)</f>
        <v>0.15789473684210525</v>
      </c>
      <c r="AM58" s="237">
        <f>PRODUCT(AM81)</f>
        <v>0.5</v>
      </c>
      <c r="AN58" s="237">
        <f t="shared" si="4"/>
        <v>-0.34210526315789475</v>
      </c>
      <c r="AO58" s="211"/>
      <c r="AP58" s="193"/>
      <c r="AQ58" s="201"/>
      <c r="AR58" s="24"/>
      <c r="AS58" s="24"/>
    </row>
    <row r="59" spans="1:45" ht="15" customHeight="1" x14ac:dyDescent="0.2">
      <c r="A59" s="2"/>
      <c r="B59" s="192">
        <v>2018</v>
      </c>
      <c r="C59" s="132" t="s">
        <v>47</v>
      </c>
      <c r="D59" s="193" t="s">
        <v>36</v>
      </c>
      <c r="E59" s="132"/>
      <c r="F59" s="132">
        <f t="shared" si="3"/>
        <v>34</v>
      </c>
      <c r="G59" s="132">
        <v>24</v>
      </c>
      <c r="H59" s="194">
        <v>0.54166666666666663</v>
      </c>
      <c r="I59" s="194">
        <v>1.3333333333333333</v>
      </c>
      <c r="J59" s="194">
        <v>1.875</v>
      </c>
      <c r="K59" s="195">
        <v>5.791666666666667</v>
      </c>
      <c r="L59" s="52"/>
      <c r="M59" s="196" t="s">
        <v>297</v>
      </c>
      <c r="N59" s="132"/>
      <c r="O59" s="132"/>
      <c r="P59" s="132" t="s">
        <v>399</v>
      </c>
      <c r="Q59" s="132" t="s">
        <v>428</v>
      </c>
      <c r="R59" s="132" t="s">
        <v>207</v>
      </c>
      <c r="S59" s="132" t="s">
        <v>399</v>
      </c>
      <c r="T59" s="207"/>
      <c r="U59" s="205" t="s">
        <v>216</v>
      </c>
      <c r="V59" s="52"/>
      <c r="W59" s="196" t="s">
        <v>353</v>
      </c>
      <c r="X59" s="197"/>
      <c r="Y59" s="193"/>
      <c r="Z59" s="193"/>
      <c r="AA59" s="193"/>
      <c r="AB59" s="193"/>
      <c r="AC59" s="193"/>
      <c r="AD59" s="193"/>
      <c r="AE59" s="193"/>
      <c r="AF59" s="199"/>
      <c r="AG59" s="193"/>
      <c r="AH59" s="219"/>
      <c r="AI59" s="213" t="s">
        <v>7</v>
      </c>
      <c r="AJ59" s="193"/>
      <c r="AK59" s="193"/>
      <c r="AL59" s="237">
        <f>PRODUCT(AM52)</f>
        <v>0.29620853080568721</v>
      </c>
      <c r="AM59" s="237">
        <f>PRODUCT(AM84)</f>
        <v>0.23280423280423279</v>
      </c>
      <c r="AN59" s="237">
        <f t="shared" si="4"/>
        <v>6.3404298001454418E-2</v>
      </c>
      <c r="AO59" s="211"/>
      <c r="AP59" s="193"/>
      <c r="AQ59" s="201"/>
      <c r="AR59" s="24"/>
      <c r="AS59" s="24"/>
    </row>
    <row r="60" spans="1:45" ht="15" customHeight="1" x14ac:dyDescent="0.2">
      <c r="A60" s="2"/>
      <c r="B60" s="192">
        <v>2019</v>
      </c>
      <c r="C60" s="132" t="s">
        <v>39</v>
      </c>
      <c r="D60" s="193" t="s">
        <v>225</v>
      </c>
      <c r="E60" s="132"/>
      <c r="F60" s="132">
        <f t="shared" si="3"/>
        <v>35</v>
      </c>
      <c r="G60" s="132">
        <v>30</v>
      </c>
      <c r="H60" s="194">
        <v>0.16666666666666666</v>
      </c>
      <c r="I60" s="194">
        <v>1.4</v>
      </c>
      <c r="J60" s="194">
        <v>1.5666666666666667</v>
      </c>
      <c r="K60" s="231">
        <v>7.4</v>
      </c>
      <c r="L60" s="52"/>
      <c r="M60" s="196" t="s">
        <v>299</v>
      </c>
      <c r="N60" s="132"/>
      <c r="O60" s="132"/>
      <c r="P60" s="132" t="s">
        <v>216</v>
      </c>
      <c r="Q60" s="132" t="s">
        <v>429</v>
      </c>
      <c r="R60" s="132" t="s">
        <v>236</v>
      </c>
      <c r="S60" s="132" t="s">
        <v>383</v>
      </c>
      <c r="T60" s="207"/>
      <c r="U60" s="205" t="s">
        <v>237</v>
      </c>
      <c r="V60" s="52"/>
      <c r="W60" s="196">
        <v>1000</v>
      </c>
      <c r="X60" s="197"/>
      <c r="Y60" s="96" t="s">
        <v>441</v>
      </c>
      <c r="Z60" s="96"/>
      <c r="AA60" s="96"/>
      <c r="AB60" s="96"/>
      <c r="AC60" s="96"/>
      <c r="AD60" s="96"/>
      <c r="AE60" s="96"/>
      <c r="AF60" s="96"/>
      <c r="AG60" s="96" t="s">
        <v>442</v>
      </c>
      <c r="AH60" s="195">
        <v>4.3103448275862073</v>
      </c>
      <c r="AI60" s="239"/>
      <c r="AJ60" s="193"/>
      <c r="AK60" s="193"/>
      <c r="AL60" s="237"/>
      <c r="AM60" s="237"/>
      <c r="AN60" s="237"/>
      <c r="AO60" s="211"/>
      <c r="AP60" s="193"/>
      <c r="AQ60" s="201"/>
      <c r="AR60" s="24"/>
      <c r="AS60" s="24"/>
    </row>
    <row r="61" spans="1:45" ht="15" customHeight="1" x14ac:dyDescent="0.2">
      <c r="A61" s="2"/>
      <c r="B61" s="192">
        <v>2020</v>
      </c>
      <c r="C61" s="132" t="s">
        <v>47</v>
      </c>
      <c r="D61" s="193" t="s">
        <v>482</v>
      </c>
      <c r="E61" s="132"/>
      <c r="F61" s="132">
        <v>36</v>
      </c>
      <c r="G61" s="132">
        <v>19</v>
      </c>
      <c r="H61" s="194">
        <f>PRODUCT((F26+G26)/E26)</f>
        <v>0.15789473684210525</v>
      </c>
      <c r="I61" s="194">
        <f>PRODUCT(H26/E26)</f>
        <v>1.4736842105263157</v>
      </c>
      <c r="J61" s="194">
        <f>PRODUCT(F26+G26+H26)/E26</f>
        <v>1.631578947368421</v>
      </c>
      <c r="K61" s="195">
        <f>PRODUCT(I26/E26)</f>
        <v>5</v>
      </c>
      <c r="L61" s="52"/>
      <c r="M61" s="196" t="s">
        <v>487</v>
      </c>
      <c r="N61" s="132"/>
      <c r="O61" s="132"/>
      <c r="P61" s="110" t="s">
        <v>408</v>
      </c>
      <c r="Q61" s="110" t="s">
        <v>488</v>
      </c>
      <c r="R61" s="230" t="s">
        <v>203</v>
      </c>
      <c r="S61" s="230" t="s">
        <v>267</v>
      </c>
      <c r="T61" s="230"/>
      <c r="U61" s="231" t="s">
        <v>261</v>
      </c>
      <c r="V61" s="52"/>
      <c r="W61" s="196">
        <v>2000</v>
      </c>
      <c r="X61" s="197"/>
      <c r="Y61" s="96" t="s">
        <v>445</v>
      </c>
      <c r="Z61" s="96"/>
      <c r="AA61" s="96"/>
      <c r="AB61" s="96"/>
      <c r="AC61" s="96"/>
      <c r="AD61" s="96"/>
      <c r="AE61" s="96"/>
      <c r="AF61" s="96"/>
      <c r="AG61" s="96" t="s">
        <v>443</v>
      </c>
      <c r="AH61" s="195">
        <v>4.9875311720698257</v>
      </c>
      <c r="AI61" s="239"/>
      <c r="AJ61" s="193"/>
      <c r="AK61" s="193"/>
      <c r="AL61" s="193"/>
      <c r="AM61" s="211"/>
      <c r="AN61" s="211"/>
      <c r="AO61" s="211"/>
      <c r="AP61" s="193"/>
      <c r="AQ61" s="201"/>
      <c r="AR61" s="24"/>
      <c r="AS61" s="24"/>
    </row>
    <row r="62" spans="1:45" ht="15" customHeight="1" x14ac:dyDescent="0.2">
      <c r="A62" s="2"/>
      <c r="B62" s="192"/>
      <c r="C62" s="132"/>
      <c r="D62" s="193"/>
      <c r="E62" s="132"/>
      <c r="F62" s="132"/>
      <c r="G62" s="132"/>
      <c r="H62" s="194"/>
      <c r="I62" s="194"/>
      <c r="J62" s="194"/>
      <c r="K62" s="195"/>
      <c r="L62" s="52"/>
      <c r="M62" s="196"/>
      <c r="N62" s="132"/>
      <c r="O62" s="132"/>
      <c r="P62" s="132"/>
      <c r="Q62" s="132"/>
      <c r="R62" s="194"/>
      <c r="S62" s="194"/>
      <c r="T62" s="194"/>
      <c r="U62" s="195"/>
      <c r="V62" s="52"/>
      <c r="W62" s="196"/>
      <c r="X62" s="197"/>
      <c r="Y62" s="96"/>
      <c r="Z62" s="96"/>
      <c r="AA62" s="96"/>
      <c r="AB62" s="96"/>
      <c r="AC62" s="96"/>
      <c r="AD62" s="96"/>
      <c r="AE62" s="96"/>
      <c r="AF62" s="96"/>
      <c r="AG62" s="96"/>
      <c r="AH62" s="195"/>
      <c r="AI62" s="238" t="s">
        <v>467</v>
      </c>
      <c r="AJ62" s="79"/>
      <c r="AK62" s="79"/>
      <c r="AL62" s="236" t="s">
        <v>464</v>
      </c>
      <c r="AM62" s="236" t="s">
        <v>465</v>
      </c>
      <c r="AN62" s="236" t="s">
        <v>466</v>
      </c>
      <c r="AO62" s="236"/>
      <c r="AP62" s="78"/>
      <c r="AQ62" s="115"/>
      <c r="AR62" s="24"/>
      <c r="AS62" s="24"/>
    </row>
    <row r="63" spans="1:45" ht="15" customHeight="1" x14ac:dyDescent="0.2">
      <c r="A63" s="2"/>
      <c r="B63" s="189" t="s">
        <v>469</v>
      </c>
      <c r="C63" s="77"/>
      <c r="D63" s="78"/>
      <c r="E63" s="77"/>
      <c r="F63" s="77"/>
      <c r="G63" s="77"/>
      <c r="H63" s="240"/>
      <c r="I63" s="240"/>
      <c r="J63" s="240"/>
      <c r="K63" s="241"/>
      <c r="L63" s="52"/>
      <c r="M63" s="189" t="s">
        <v>472</v>
      </c>
      <c r="N63" s="77"/>
      <c r="O63" s="78"/>
      <c r="P63" s="77"/>
      <c r="Q63" s="77"/>
      <c r="R63" s="77"/>
      <c r="S63" s="240"/>
      <c r="T63" s="240"/>
      <c r="U63" s="241"/>
      <c r="V63" s="52"/>
      <c r="W63" s="196"/>
      <c r="X63" s="197"/>
      <c r="Y63" s="96"/>
      <c r="Z63" s="96"/>
      <c r="AA63" s="96"/>
      <c r="AB63" s="96"/>
      <c r="AC63" s="96"/>
      <c r="AD63" s="96"/>
      <c r="AE63" s="96"/>
      <c r="AF63" s="96"/>
      <c r="AG63" s="96"/>
      <c r="AH63" s="195"/>
      <c r="AI63" s="213" t="s">
        <v>468</v>
      </c>
      <c r="AJ63" s="193"/>
      <c r="AK63" s="193"/>
      <c r="AL63" s="237">
        <f>PRODUCT(AN43)</f>
        <v>1.195710455764075</v>
      </c>
      <c r="AM63" s="237">
        <f>PRODUCT(AN75)</f>
        <v>1.0225988700564972</v>
      </c>
      <c r="AN63" s="237">
        <f>PRODUCT(AL63-AM63)</f>
        <v>0.17311158570757779</v>
      </c>
      <c r="AO63" s="211"/>
      <c r="AP63" s="193"/>
      <c r="AQ63" s="201"/>
      <c r="AR63" s="24"/>
      <c r="AS63" s="24"/>
    </row>
    <row r="64" spans="1:45" ht="15" customHeight="1" x14ac:dyDescent="0.2">
      <c r="A64" s="2"/>
      <c r="B64" s="196">
        <v>5480</v>
      </c>
      <c r="C64" s="96" t="s">
        <v>478</v>
      </c>
      <c r="D64" s="193"/>
      <c r="E64" s="132"/>
      <c r="F64" s="132"/>
      <c r="G64" s="132"/>
      <c r="H64" s="194"/>
      <c r="I64" s="194"/>
      <c r="J64" s="194"/>
      <c r="K64" s="195"/>
      <c r="L64" s="52"/>
      <c r="M64" s="196">
        <v>5615</v>
      </c>
      <c r="N64" s="96" t="s">
        <v>477</v>
      </c>
      <c r="O64" s="132"/>
      <c r="P64" s="132"/>
      <c r="Q64" s="132"/>
      <c r="R64" s="132"/>
      <c r="S64" s="132"/>
      <c r="T64" s="194"/>
      <c r="U64" s="195"/>
      <c r="V64" s="52"/>
      <c r="W64" s="196"/>
      <c r="X64" s="197"/>
      <c r="Y64" s="96"/>
      <c r="Z64" s="96"/>
      <c r="AA64" s="96"/>
      <c r="AB64" s="96"/>
      <c r="AC64" s="96"/>
      <c r="AD64" s="96"/>
      <c r="AE64" s="96"/>
      <c r="AF64" s="96"/>
      <c r="AG64" s="96"/>
      <c r="AH64" s="195"/>
      <c r="AI64" s="213" t="s">
        <v>462</v>
      </c>
      <c r="AJ64" s="193"/>
      <c r="AK64" s="193"/>
      <c r="AL64" s="237">
        <f>PRODUCT(AN46)</f>
        <v>1.4</v>
      </c>
      <c r="AM64" s="237">
        <f>PRODUCT(AN78)</f>
        <v>1.1000000000000001</v>
      </c>
      <c r="AN64" s="237">
        <f t="shared" ref="AN64:AN66" si="5">PRODUCT(AL64-AM64)</f>
        <v>0.29999999999999982</v>
      </c>
      <c r="AO64" s="211"/>
      <c r="AP64" s="193"/>
      <c r="AQ64" s="201"/>
      <c r="AR64" s="24"/>
      <c r="AS64" s="24"/>
    </row>
    <row r="65" spans="1:45" ht="15" customHeight="1" x14ac:dyDescent="0.2">
      <c r="A65" s="2"/>
      <c r="B65" s="192"/>
      <c r="C65" s="132"/>
      <c r="D65" s="193"/>
      <c r="E65" s="132"/>
      <c r="F65" s="132"/>
      <c r="G65" s="132"/>
      <c r="H65" s="194"/>
      <c r="I65" s="194"/>
      <c r="J65" s="194"/>
      <c r="K65" s="195"/>
      <c r="L65" s="52"/>
      <c r="M65" s="196">
        <v>5480</v>
      </c>
      <c r="N65" s="96" t="s">
        <v>478</v>
      </c>
      <c r="O65" s="132"/>
      <c r="P65" s="132"/>
      <c r="Q65" s="132"/>
      <c r="R65" s="132"/>
      <c r="S65" s="132"/>
      <c r="T65" s="194"/>
      <c r="U65" s="195"/>
      <c r="V65" s="52"/>
      <c r="W65" s="196"/>
      <c r="X65" s="197"/>
      <c r="Y65" s="96"/>
      <c r="Z65" s="96"/>
      <c r="AA65" s="96"/>
      <c r="AB65" s="96"/>
      <c r="AC65" s="96"/>
      <c r="AD65" s="96"/>
      <c r="AE65" s="96"/>
      <c r="AF65" s="96"/>
      <c r="AG65" s="96"/>
      <c r="AH65" s="195"/>
      <c r="AI65" s="213" t="s">
        <v>491</v>
      </c>
      <c r="AJ65" s="193"/>
      <c r="AK65" s="193"/>
      <c r="AL65" s="237">
        <f>PRODUCT(AN49)</f>
        <v>1.4736842105263157</v>
      </c>
      <c r="AM65" s="237">
        <f>PRODUCT(AN81)</f>
        <v>0.5</v>
      </c>
      <c r="AN65" s="237">
        <f t="shared" si="5"/>
        <v>0.97368421052631571</v>
      </c>
      <c r="AO65" s="211"/>
      <c r="AP65" s="193"/>
      <c r="AQ65" s="201"/>
      <c r="AR65" s="24"/>
      <c r="AS65" s="24"/>
    </row>
    <row r="66" spans="1:45" ht="15" customHeight="1" x14ac:dyDescent="0.2">
      <c r="A66" s="2"/>
      <c r="B66" s="189" t="s">
        <v>470</v>
      </c>
      <c r="C66" s="77"/>
      <c r="D66" s="78"/>
      <c r="E66" s="77"/>
      <c r="F66" s="77"/>
      <c r="G66" s="77"/>
      <c r="H66" s="240"/>
      <c r="I66" s="240"/>
      <c r="J66" s="240"/>
      <c r="K66" s="241"/>
      <c r="L66" s="52"/>
      <c r="M66" s="196">
        <v>5118</v>
      </c>
      <c r="N66" s="193" t="s">
        <v>479</v>
      </c>
      <c r="O66" s="132"/>
      <c r="P66" s="132"/>
      <c r="Q66" s="132"/>
      <c r="R66" s="132"/>
      <c r="S66" s="132"/>
      <c r="T66" s="194"/>
      <c r="U66" s="195"/>
      <c r="V66" s="52"/>
      <c r="W66" s="196"/>
      <c r="X66" s="197"/>
      <c r="Y66" s="96"/>
      <c r="Z66" s="96"/>
      <c r="AA66" s="96"/>
      <c r="AB66" s="96"/>
      <c r="AC66" s="96"/>
      <c r="AD66" s="96"/>
      <c r="AE66" s="96"/>
      <c r="AF66" s="96"/>
      <c r="AG66" s="96"/>
      <c r="AH66" s="195"/>
      <c r="AI66" s="213" t="s">
        <v>7</v>
      </c>
      <c r="AJ66" s="193"/>
      <c r="AK66" s="193"/>
      <c r="AL66" s="237">
        <f>PRODUCT(AN52)</f>
        <v>1.2227488151658767</v>
      </c>
      <c r="AM66" s="237">
        <f>PRODUCT(AN84)</f>
        <v>1.0211640211640212</v>
      </c>
      <c r="AN66" s="237">
        <f t="shared" si="5"/>
        <v>0.20158479400185558</v>
      </c>
      <c r="AO66" s="211"/>
      <c r="AP66" s="193"/>
      <c r="AQ66" s="201"/>
      <c r="AR66" s="24"/>
      <c r="AS66" s="24"/>
    </row>
    <row r="67" spans="1:45" ht="15" customHeight="1" x14ac:dyDescent="0.2">
      <c r="A67" s="2"/>
      <c r="B67" s="196">
        <v>5615</v>
      </c>
      <c r="C67" s="96" t="s">
        <v>477</v>
      </c>
      <c r="D67" s="206"/>
      <c r="E67" s="132"/>
      <c r="F67" s="132"/>
      <c r="G67" s="132"/>
      <c r="H67" s="194"/>
      <c r="I67" s="194"/>
      <c r="J67" s="194"/>
      <c r="K67" s="195"/>
      <c r="L67" s="52"/>
      <c r="M67" s="196">
        <v>5010</v>
      </c>
      <c r="N67" s="96" t="s">
        <v>476</v>
      </c>
      <c r="O67" s="132"/>
      <c r="P67" s="132"/>
      <c r="Q67" s="132"/>
      <c r="R67" s="132"/>
      <c r="S67" s="132"/>
      <c r="T67" s="194"/>
      <c r="U67" s="195"/>
      <c r="V67" s="52"/>
      <c r="W67" s="196"/>
      <c r="X67" s="197"/>
      <c r="Y67" s="96"/>
      <c r="Z67" s="96"/>
      <c r="AA67" s="96"/>
      <c r="AB67" s="96"/>
      <c r="AC67" s="96"/>
      <c r="AD67" s="96"/>
      <c r="AE67" s="96"/>
      <c r="AF67" s="96"/>
      <c r="AG67" s="96"/>
      <c r="AH67" s="195"/>
      <c r="AI67" s="213"/>
      <c r="AJ67" s="193"/>
      <c r="AK67" s="193"/>
      <c r="AL67" s="237"/>
      <c r="AM67" s="237"/>
      <c r="AN67" s="237"/>
      <c r="AO67" s="211"/>
      <c r="AP67" s="193"/>
      <c r="AQ67" s="201"/>
      <c r="AR67" s="24"/>
      <c r="AS67" s="24"/>
    </row>
    <row r="68" spans="1:45" ht="15" customHeight="1" x14ac:dyDescent="0.2">
      <c r="A68" s="2"/>
      <c r="B68" s="196"/>
      <c r="C68" s="197"/>
      <c r="D68" s="206"/>
      <c r="E68" s="132"/>
      <c r="F68" s="132"/>
      <c r="G68" s="132"/>
      <c r="H68" s="194"/>
      <c r="I68" s="194"/>
      <c r="J68" s="194"/>
      <c r="K68" s="195"/>
      <c r="L68" s="52"/>
      <c r="M68" s="196"/>
      <c r="N68" s="193"/>
      <c r="O68" s="132"/>
      <c r="P68" s="132"/>
      <c r="Q68" s="132"/>
      <c r="R68" s="132"/>
      <c r="S68" s="132"/>
      <c r="T68" s="194"/>
      <c r="U68" s="195"/>
      <c r="V68" s="52"/>
      <c r="W68" s="196"/>
      <c r="X68" s="197"/>
      <c r="Y68" s="96"/>
      <c r="Z68" s="96"/>
      <c r="AA68" s="96"/>
      <c r="AB68" s="96"/>
      <c r="AC68" s="96"/>
      <c r="AD68" s="96"/>
      <c r="AE68" s="96"/>
      <c r="AF68" s="96"/>
      <c r="AG68" s="96"/>
      <c r="AH68" s="195"/>
      <c r="AI68" s="213"/>
      <c r="AJ68" s="193"/>
      <c r="AK68" s="193"/>
      <c r="AL68" s="237"/>
      <c r="AM68" s="237"/>
      <c r="AN68" s="237"/>
      <c r="AO68" s="211"/>
      <c r="AP68" s="193"/>
      <c r="AQ68" s="201"/>
      <c r="AR68" s="24"/>
      <c r="AS68" s="24"/>
    </row>
    <row r="69" spans="1:45" ht="15" customHeight="1" x14ac:dyDescent="0.2">
      <c r="A69" s="2"/>
      <c r="B69" s="243" t="s">
        <v>473</v>
      </c>
      <c r="C69" s="79" t="s">
        <v>474</v>
      </c>
      <c r="D69" s="79"/>
      <c r="E69" s="77" t="s">
        <v>3</v>
      </c>
      <c r="F69" s="77"/>
      <c r="G69" s="77" t="s">
        <v>475</v>
      </c>
      <c r="H69" s="240"/>
      <c r="I69" s="246" t="s">
        <v>481</v>
      </c>
      <c r="J69" s="240"/>
      <c r="K69" s="241"/>
      <c r="L69" s="52"/>
      <c r="M69" s="196"/>
      <c r="N69" s="193"/>
      <c r="O69" s="132"/>
      <c r="P69" s="132"/>
      <c r="Q69" s="132"/>
      <c r="R69" s="132"/>
      <c r="S69" s="132"/>
      <c r="T69" s="194"/>
      <c r="U69" s="195"/>
      <c r="V69" s="52"/>
      <c r="W69" s="196"/>
      <c r="X69" s="197"/>
      <c r="Y69" s="96"/>
      <c r="Z69" s="96"/>
      <c r="AA69" s="96"/>
      <c r="AB69" s="96"/>
      <c r="AC69" s="96"/>
      <c r="AD69" s="96"/>
      <c r="AE69" s="96"/>
      <c r="AF69" s="96"/>
      <c r="AG69" s="96"/>
      <c r="AH69" s="195"/>
      <c r="AI69" s="213"/>
      <c r="AJ69" s="193"/>
      <c r="AK69" s="193"/>
      <c r="AL69" s="237"/>
      <c r="AM69" s="237"/>
      <c r="AN69" s="237"/>
      <c r="AO69" s="211"/>
      <c r="AP69" s="193"/>
      <c r="AQ69" s="201"/>
      <c r="AR69" s="24"/>
      <c r="AS69" s="24"/>
    </row>
    <row r="70" spans="1:45" ht="15" customHeight="1" x14ac:dyDescent="0.2">
      <c r="A70" s="2"/>
      <c r="B70" s="244"/>
      <c r="C70" s="245" t="s">
        <v>493</v>
      </c>
      <c r="D70" s="132"/>
      <c r="E70" s="132">
        <v>611</v>
      </c>
      <c r="F70" s="132"/>
      <c r="G70" s="132">
        <v>1925</v>
      </c>
      <c r="H70" s="132"/>
      <c r="I70" s="194"/>
      <c r="J70" s="194"/>
      <c r="K70" s="195"/>
      <c r="L70" s="52"/>
      <c r="M70" s="196"/>
      <c r="N70" s="193"/>
      <c r="O70" s="132"/>
      <c r="P70" s="132"/>
      <c r="Q70" s="132"/>
      <c r="R70" s="132"/>
      <c r="S70" s="132"/>
      <c r="T70" s="194"/>
      <c r="U70" s="195"/>
      <c r="V70" s="52"/>
      <c r="W70" s="196"/>
      <c r="X70" s="197"/>
      <c r="Y70" s="96"/>
      <c r="Z70" s="96"/>
      <c r="AA70" s="96"/>
      <c r="AB70" s="96"/>
      <c r="AC70" s="96"/>
      <c r="AD70" s="96"/>
      <c r="AE70" s="96"/>
      <c r="AF70" s="96"/>
      <c r="AG70" s="96"/>
      <c r="AH70" s="195"/>
      <c r="AI70" s="213"/>
      <c r="AJ70" s="193"/>
      <c r="AK70" s="193"/>
      <c r="AL70" s="237"/>
      <c r="AM70" s="237"/>
      <c r="AN70" s="237"/>
      <c r="AO70" s="211"/>
      <c r="AP70" s="193"/>
      <c r="AQ70" s="201"/>
      <c r="AR70" s="24"/>
      <c r="AS70" s="24"/>
    </row>
    <row r="71" spans="1:45" s="80" customFormat="1" ht="15" customHeight="1" x14ac:dyDescent="0.25">
      <c r="A71" s="76"/>
      <c r="B71" s="209"/>
      <c r="C71" s="202"/>
      <c r="D71" s="202"/>
      <c r="E71" s="202"/>
      <c r="F71" s="202"/>
      <c r="G71" s="202"/>
      <c r="H71" s="220"/>
      <c r="I71" s="220"/>
      <c r="J71" s="220"/>
      <c r="K71" s="221"/>
      <c r="L71" s="52"/>
      <c r="M71" s="209"/>
      <c r="N71" s="202"/>
      <c r="O71" s="202"/>
      <c r="P71" s="202"/>
      <c r="Q71" s="202"/>
      <c r="R71" s="202"/>
      <c r="S71" s="202"/>
      <c r="T71" s="202"/>
      <c r="U71" s="221"/>
      <c r="V71" s="52"/>
      <c r="W71" s="209"/>
      <c r="X71" s="202"/>
      <c r="Y71" s="202"/>
      <c r="Z71" s="202"/>
      <c r="AA71" s="202"/>
      <c r="AB71" s="202"/>
      <c r="AC71" s="202"/>
      <c r="AD71" s="202"/>
      <c r="AE71" s="202"/>
      <c r="AF71" s="220"/>
      <c r="AG71" s="220"/>
      <c r="AH71" s="221"/>
      <c r="AI71" s="209"/>
      <c r="AJ71" s="202"/>
      <c r="AK71" s="202"/>
      <c r="AL71" s="202"/>
      <c r="AM71" s="202"/>
      <c r="AN71" s="202"/>
      <c r="AO71" s="202"/>
      <c r="AP71" s="202"/>
      <c r="AQ71" s="204"/>
      <c r="AR71" s="48"/>
      <c r="AS71" s="53"/>
    </row>
    <row r="72" spans="1:45" s="80" customFormat="1" ht="15" customHeight="1" x14ac:dyDescent="0.25">
      <c r="A72" s="76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225"/>
      <c r="AG72" s="226"/>
      <c r="AH72" s="226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53"/>
    </row>
    <row r="73" spans="1:45" ht="15" customHeight="1" x14ac:dyDescent="0.2">
      <c r="A73" s="2"/>
      <c r="B73" s="189" t="s">
        <v>345</v>
      </c>
      <c r="C73" s="77"/>
      <c r="D73" s="77"/>
      <c r="E73" s="77"/>
      <c r="F73" s="77" t="s">
        <v>250</v>
      </c>
      <c r="G73" s="77" t="s">
        <v>3</v>
      </c>
      <c r="H73" s="77" t="s">
        <v>5</v>
      </c>
      <c r="I73" s="77" t="s">
        <v>6</v>
      </c>
      <c r="J73" s="77" t="s">
        <v>246</v>
      </c>
      <c r="K73" s="190" t="s">
        <v>17</v>
      </c>
      <c r="L73" s="48"/>
      <c r="M73" s="191" t="s">
        <v>346</v>
      </c>
      <c r="N73" s="78"/>
      <c r="O73" s="78"/>
      <c r="P73" s="77" t="s">
        <v>3</v>
      </c>
      <c r="Q73" s="77" t="s">
        <v>5</v>
      </c>
      <c r="R73" s="77" t="s">
        <v>6</v>
      </c>
      <c r="S73" s="77" t="s">
        <v>246</v>
      </c>
      <c r="T73" s="78"/>
      <c r="U73" s="190" t="s">
        <v>17</v>
      </c>
      <c r="V73" s="48"/>
      <c r="W73" s="191" t="s">
        <v>431</v>
      </c>
      <c r="X73" s="78"/>
      <c r="Y73" s="78"/>
      <c r="Z73" s="78"/>
      <c r="AA73" s="78"/>
      <c r="AB73" s="78"/>
      <c r="AC73" s="78"/>
      <c r="AD73" s="78"/>
      <c r="AE73" s="78"/>
      <c r="AF73" s="227"/>
      <c r="AG73" s="227"/>
      <c r="AH73" s="228"/>
      <c r="AI73" s="147" t="s">
        <v>460</v>
      </c>
      <c r="AJ73" s="79"/>
      <c r="AK73" s="79"/>
      <c r="AL73" s="236" t="s">
        <v>3</v>
      </c>
      <c r="AM73" s="236" t="s">
        <v>5</v>
      </c>
      <c r="AN73" s="236" t="s">
        <v>6</v>
      </c>
      <c r="AO73" s="78"/>
      <c r="AP73" s="77" t="s">
        <v>471</v>
      </c>
      <c r="AQ73" s="115"/>
      <c r="AR73" s="24"/>
      <c r="AS73" s="24"/>
    </row>
    <row r="74" spans="1:45" ht="15" customHeight="1" x14ac:dyDescent="0.2">
      <c r="A74" s="2"/>
      <c r="B74" s="192">
        <v>2001</v>
      </c>
      <c r="C74" s="132" t="s">
        <v>35</v>
      </c>
      <c r="D74" s="193" t="s">
        <v>36</v>
      </c>
      <c r="E74" s="132"/>
      <c r="F74" s="132">
        <v>17</v>
      </c>
      <c r="G74" s="132"/>
      <c r="H74" s="194"/>
      <c r="I74" s="194"/>
      <c r="J74" s="194"/>
      <c r="K74" s="195"/>
      <c r="L74" s="52"/>
      <c r="M74" s="196" t="s">
        <v>252</v>
      </c>
      <c r="N74" s="132"/>
      <c r="O74" s="132">
        <v>20</v>
      </c>
      <c r="P74" s="132"/>
      <c r="Q74" s="132"/>
      <c r="R74" s="132"/>
      <c r="S74" s="132"/>
      <c r="T74" s="207"/>
      <c r="U74" s="205"/>
      <c r="V74" s="52"/>
      <c r="W74" s="196" t="s">
        <v>247</v>
      </c>
      <c r="X74" s="197"/>
      <c r="Y74" s="193"/>
      <c r="Z74" s="193"/>
      <c r="AA74" s="193"/>
      <c r="AB74" s="193"/>
      <c r="AC74" s="193"/>
      <c r="AD74" s="193"/>
      <c r="AE74" s="193"/>
      <c r="AF74" s="224"/>
      <c r="AG74" s="207"/>
      <c r="AH74" s="208"/>
      <c r="AI74" s="213" t="s">
        <v>468</v>
      </c>
      <c r="AJ74" s="193"/>
      <c r="AK74" s="193"/>
      <c r="AL74" s="211">
        <v>177</v>
      </c>
      <c r="AM74" s="211">
        <v>40</v>
      </c>
      <c r="AN74" s="211">
        <v>181</v>
      </c>
      <c r="AO74" s="193"/>
      <c r="AP74" s="242">
        <f>PRODUCT(AL74/AL83)</f>
        <v>0.93650793650793651</v>
      </c>
      <c r="AQ74" s="201"/>
      <c r="AR74" s="24"/>
      <c r="AS74" s="24"/>
    </row>
    <row r="75" spans="1:45" ht="15" customHeight="1" x14ac:dyDescent="0.2">
      <c r="A75" s="2"/>
      <c r="B75" s="192">
        <v>2002</v>
      </c>
      <c r="C75" s="132"/>
      <c r="D75" s="193"/>
      <c r="E75" s="132"/>
      <c r="F75" s="132">
        <f>PRODUCT(F74+1)</f>
        <v>18</v>
      </c>
      <c r="G75" s="132"/>
      <c r="H75" s="194"/>
      <c r="I75" s="194"/>
      <c r="J75" s="194"/>
      <c r="K75" s="195"/>
      <c r="L75" s="52"/>
      <c r="M75" s="196" t="s">
        <v>254</v>
      </c>
      <c r="N75" s="132"/>
      <c r="O75" s="132">
        <v>20</v>
      </c>
      <c r="P75" s="132"/>
      <c r="Q75" s="132"/>
      <c r="R75" s="132"/>
      <c r="S75" s="132"/>
      <c r="T75" s="207"/>
      <c r="U75" s="205"/>
      <c r="V75" s="52"/>
      <c r="W75" s="198" t="s">
        <v>356</v>
      </c>
      <c r="X75" s="197"/>
      <c r="Y75" s="197" t="s">
        <v>313</v>
      </c>
      <c r="Z75" s="193"/>
      <c r="AA75" s="193"/>
      <c r="AB75" s="193"/>
      <c r="AC75" s="193"/>
      <c r="AD75" s="193"/>
      <c r="AE75" s="193"/>
      <c r="AF75" s="193"/>
      <c r="AG75" s="193" t="s">
        <v>312</v>
      </c>
      <c r="AH75" s="201"/>
      <c r="AI75" s="193" t="s">
        <v>461</v>
      </c>
      <c r="AJ75" s="193"/>
      <c r="AK75" s="193"/>
      <c r="AL75" s="211"/>
      <c r="AM75" s="237">
        <f>PRODUCT(AM74/AL74)</f>
        <v>0.22598870056497175</v>
      </c>
      <c r="AN75" s="237">
        <f>PRODUCT(AN74/AL74)</f>
        <v>1.0225988700564972</v>
      </c>
      <c r="AO75" s="193"/>
      <c r="AP75" s="193"/>
      <c r="AQ75" s="201"/>
      <c r="AR75" s="24"/>
      <c r="AS75" s="24"/>
    </row>
    <row r="76" spans="1:45" ht="15" customHeight="1" x14ac:dyDescent="0.2">
      <c r="A76" s="2"/>
      <c r="B76" s="192">
        <v>2003</v>
      </c>
      <c r="C76" s="132" t="s">
        <v>35</v>
      </c>
      <c r="D76" s="193" t="s">
        <v>36</v>
      </c>
      <c r="E76" s="132"/>
      <c r="F76" s="132">
        <f t="shared" ref="F76:F92" si="6">PRODUCT(F75+1)</f>
        <v>19</v>
      </c>
      <c r="G76" s="132"/>
      <c r="H76" s="194"/>
      <c r="I76" s="194"/>
      <c r="J76" s="194"/>
      <c r="K76" s="195"/>
      <c r="L76" s="52"/>
      <c r="M76" s="196" t="s">
        <v>257</v>
      </c>
      <c r="N76" s="132"/>
      <c r="O76" s="132">
        <v>21</v>
      </c>
      <c r="P76" s="132"/>
      <c r="Q76" s="132"/>
      <c r="R76" s="132"/>
      <c r="S76" s="132"/>
      <c r="T76" s="194"/>
      <c r="U76" s="205"/>
      <c r="V76" s="52"/>
      <c r="W76" s="198"/>
      <c r="X76" s="197"/>
      <c r="Y76" s="197"/>
      <c r="Z76" s="193"/>
      <c r="AA76" s="193"/>
      <c r="AB76" s="193"/>
      <c r="AC76" s="193"/>
      <c r="AD76" s="193"/>
      <c r="AE76" s="193"/>
      <c r="AF76" s="224"/>
      <c r="AG76" s="193"/>
      <c r="AH76" s="208"/>
      <c r="AI76" s="193"/>
      <c r="AJ76" s="193"/>
      <c r="AK76" s="193"/>
      <c r="AL76" s="211"/>
      <c r="AM76" s="211"/>
      <c r="AN76" s="211"/>
      <c r="AO76" s="193"/>
      <c r="AP76" s="193"/>
      <c r="AQ76" s="201"/>
      <c r="AR76" s="24"/>
      <c r="AS76" s="24"/>
    </row>
    <row r="77" spans="1:45" ht="15" customHeight="1" x14ac:dyDescent="0.2">
      <c r="A77" s="2"/>
      <c r="B77" s="192">
        <v>2004</v>
      </c>
      <c r="C77" s="132" t="s">
        <v>35</v>
      </c>
      <c r="D77" s="193" t="s">
        <v>36</v>
      </c>
      <c r="E77" s="132"/>
      <c r="F77" s="132">
        <f t="shared" si="6"/>
        <v>20</v>
      </c>
      <c r="G77" s="132">
        <v>11</v>
      </c>
      <c r="H77" s="194">
        <v>0.18181818181818182</v>
      </c>
      <c r="I77" s="194">
        <v>0.18181818181818182</v>
      </c>
      <c r="J77" s="194">
        <v>0.36363636363636365</v>
      </c>
      <c r="K77" s="195">
        <v>1.9090909090909092</v>
      </c>
      <c r="L77" s="52"/>
      <c r="M77" s="196" t="s">
        <v>260</v>
      </c>
      <c r="N77" s="132"/>
      <c r="O77" s="132"/>
      <c r="P77" s="132" t="s">
        <v>314</v>
      </c>
      <c r="Q77" s="132" t="s">
        <v>321</v>
      </c>
      <c r="R77" s="132" t="s">
        <v>330</v>
      </c>
      <c r="S77" s="132" t="s">
        <v>339</v>
      </c>
      <c r="T77" s="194"/>
      <c r="U77" s="205" t="s">
        <v>255</v>
      </c>
      <c r="V77" s="52"/>
      <c r="W77" s="198" t="s">
        <v>301</v>
      </c>
      <c r="X77" s="197"/>
      <c r="Y77" s="197"/>
      <c r="Z77" s="193"/>
      <c r="AA77" s="193"/>
      <c r="AB77" s="193"/>
      <c r="AC77" s="193"/>
      <c r="AD77" s="193"/>
      <c r="AE77" s="197"/>
      <c r="AF77" s="224"/>
      <c r="AG77" s="193"/>
      <c r="AH77" s="219"/>
      <c r="AI77" s="193" t="s">
        <v>462</v>
      </c>
      <c r="AJ77" s="193"/>
      <c r="AK77" s="193"/>
      <c r="AL77" s="211">
        <v>10</v>
      </c>
      <c r="AM77" s="211">
        <v>3</v>
      </c>
      <c r="AN77" s="211">
        <v>11</v>
      </c>
      <c r="AO77" s="193"/>
      <c r="AP77" s="242">
        <f>PRODUCT(AL77/AL83)</f>
        <v>5.2910052910052907E-2</v>
      </c>
      <c r="AQ77" s="201"/>
      <c r="AR77" s="24"/>
      <c r="AS77" s="24"/>
    </row>
    <row r="78" spans="1:45" ht="15" customHeight="1" x14ac:dyDescent="0.2">
      <c r="A78" s="2"/>
      <c r="B78" s="192">
        <v>2005</v>
      </c>
      <c r="C78" s="132" t="s">
        <v>39</v>
      </c>
      <c r="D78" s="193" t="s">
        <v>36</v>
      </c>
      <c r="E78" s="132"/>
      <c r="F78" s="132">
        <f t="shared" si="6"/>
        <v>21</v>
      </c>
      <c r="G78" s="132">
        <v>14</v>
      </c>
      <c r="H78" s="194">
        <v>0.35714285714285715</v>
      </c>
      <c r="I78" s="194">
        <v>7.1428571428571425E-2</v>
      </c>
      <c r="J78" s="194">
        <v>0.42857142857142855</v>
      </c>
      <c r="K78" s="195">
        <v>0.7857142857142857</v>
      </c>
      <c r="L78" s="52"/>
      <c r="M78" s="196" t="s">
        <v>263</v>
      </c>
      <c r="N78" s="132"/>
      <c r="O78" s="132"/>
      <c r="P78" s="132" t="s">
        <v>315</v>
      </c>
      <c r="Q78" s="132" t="s">
        <v>322</v>
      </c>
      <c r="R78" s="132" t="s">
        <v>331</v>
      </c>
      <c r="S78" s="132" t="s">
        <v>338</v>
      </c>
      <c r="T78" s="194"/>
      <c r="U78" s="205" t="s">
        <v>343</v>
      </c>
      <c r="V78" s="52"/>
      <c r="W78" s="198" t="s">
        <v>356</v>
      </c>
      <c r="X78" s="197"/>
      <c r="Y78" s="197" t="s">
        <v>310</v>
      </c>
      <c r="Z78" s="193"/>
      <c r="AA78" s="193"/>
      <c r="AB78" s="193"/>
      <c r="AC78" s="193"/>
      <c r="AD78" s="193"/>
      <c r="AE78" s="197"/>
      <c r="AF78" s="224"/>
      <c r="AG78" s="193" t="s">
        <v>311</v>
      </c>
      <c r="AH78" s="195">
        <f>PRODUCT(100/108)</f>
        <v>0.92592592592592593</v>
      </c>
      <c r="AI78" s="193" t="s">
        <v>461</v>
      </c>
      <c r="AJ78" s="193"/>
      <c r="AK78" s="193"/>
      <c r="AL78" s="211"/>
      <c r="AM78" s="237">
        <f>PRODUCT(AM77/AL77)</f>
        <v>0.3</v>
      </c>
      <c r="AN78" s="237">
        <f>PRODUCT(AN77/AL77)</f>
        <v>1.1000000000000001</v>
      </c>
      <c r="AO78" s="193"/>
      <c r="AP78" s="193"/>
      <c r="AQ78" s="201"/>
      <c r="AR78" s="24"/>
      <c r="AS78" s="24"/>
    </row>
    <row r="79" spans="1:45" ht="15" customHeight="1" x14ac:dyDescent="0.2">
      <c r="A79" s="2"/>
      <c r="B79" s="192">
        <v>2006</v>
      </c>
      <c r="C79" s="132" t="s">
        <v>35</v>
      </c>
      <c r="D79" s="193" t="s">
        <v>36</v>
      </c>
      <c r="E79" s="132"/>
      <c r="F79" s="132">
        <f t="shared" si="6"/>
        <v>22</v>
      </c>
      <c r="G79" s="132">
        <v>15</v>
      </c>
      <c r="H79" s="230">
        <v>0.53333333333333333</v>
      </c>
      <c r="I79" s="194">
        <v>0.53333333333333333</v>
      </c>
      <c r="J79" s="194">
        <v>1.0666666666666667</v>
      </c>
      <c r="K79" s="195">
        <v>1.7333333333333334</v>
      </c>
      <c r="L79" s="52"/>
      <c r="M79" s="196" t="s">
        <v>266</v>
      </c>
      <c r="N79" s="132"/>
      <c r="O79" s="132"/>
      <c r="P79" s="132" t="s">
        <v>316</v>
      </c>
      <c r="Q79" s="132" t="s">
        <v>323</v>
      </c>
      <c r="R79" s="132" t="s">
        <v>315</v>
      </c>
      <c r="S79" s="132" t="s">
        <v>337</v>
      </c>
      <c r="T79" s="194"/>
      <c r="U79" s="205" t="s">
        <v>342</v>
      </c>
      <c r="V79" s="52"/>
      <c r="W79" s="198"/>
      <c r="X79" s="197"/>
      <c r="Y79" s="197"/>
      <c r="Z79" s="193"/>
      <c r="AA79" s="193"/>
      <c r="AB79" s="193"/>
      <c r="AC79" s="193"/>
      <c r="AD79" s="193"/>
      <c r="AE79" s="197"/>
      <c r="AF79" s="224"/>
      <c r="AG79" s="207"/>
      <c r="AH79" s="219"/>
      <c r="AI79" s="193"/>
      <c r="AJ79" s="193"/>
      <c r="AK79" s="193"/>
      <c r="AL79" s="211"/>
      <c r="AM79" s="211"/>
      <c r="AN79" s="211"/>
      <c r="AO79" s="193"/>
      <c r="AP79" s="193"/>
      <c r="AQ79" s="201"/>
      <c r="AR79" s="24"/>
      <c r="AS79" s="24"/>
    </row>
    <row r="80" spans="1:45" ht="15" customHeight="1" x14ac:dyDescent="0.2">
      <c r="A80" s="2"/>
      <c r="B80" s="192">
        <v>2007</v>
      </c>
      <c r="C80" s="132" t="s">
        <v>40</v>
      </c>
      <c r="D80" s="193" t="s">
        <v>36</v>
      </c>
      <c r="E80" s="132"/>
      <c r="F80" s="132">
        <f t="shared" si="6"/>
        <v>23</v>
      </c>
      <c r="G80" s="200">
        <v>14</v>
      </c>
      <c r="H80" s="194">
        <v>7.1428571428571425E-2</v>
      </c>
      <c r="I80" s="194">
        <v>0.9285714285714286</v>
      </c>
      <c r="J80" s="194">
        <v>1</v>
      </c>
      <c r="K80" s="195">
        <v>5</v>
      </c>
      <c r="L80" s="52"/>
      <c r="M80" s="196" t="s">
        <v>269</v>
      </c>
      <c r="N80" s="132"/>
      <c r="O80" s="132"/>
      <c r="P80" s="132" t="s">
        <v>317</v>
      </c>
      <c r="Q80" s="132" t="s">
        <v>258</v>
      </c>
      <c r="R80" s="132" t="s">
        <v>332</v>
      </c>
      <c r="S80" s="132" t="s">
        <v>336</v>
      </c>
      <c r="T80" s="194"/>
      <c r="U80" s="205" t="s">
        <v>270</v>
      </c>
      <c r="V80" s="52"/>
      <c r="W80" s="198" t="s">
        <v>350</v>
      </c>
      <c r="X80" s="197"/>
      <c r="Y80" s="197"/>
      <c r="Z80" s="193"/>
      <c r="AA80" s="193"/>
      <c r="AB80" s="193"/>
      <c r="AC80" s="193"/>
      <c r="AD80" s="193"/>
      <c r="AE80" s="197"/>
      <c r="AF80" s="224"/>
      <c r="AG80" s="207"/>
      <c r="AH80" s="219"/>
      <c r="AI80" s="213" t="s">
        <v>491</v>
      </c>
      <c r="AJ80" s="193"/>
      <c r="AK80" s="193"/>
      <c r="AL80" s="211">
        <v>2</v>
      </c>
      <c r="AM80" s="211">
        <v>1</v>
      </c>
      <c r="AN80" s="211">
        <v>1</v>
      </c>
      <c r="AO80" s="193"/>
      <c r="AP80" s="242">
        <f>PRODUCT(AL80/AL83)</f>
        <v>1.0582010582010581E-2</v>
      </c>
      <c r="AQ80" s="201"/>
      <c r="AR80" s="24"/>
      <c r="AS80" s="24"/>
    </row>
    <row r="81" spans="1:45" ht="15" customHeight="1" x14ac:dyDescent="0.2">
      <c r="A81" s="2"/>
      <c r="B81" s="192">
        <v>2008</v>
      </c>
      <c r="C81" s="132" t="s">
        <v>40</v>
      </c>
      <c r="D81" s="193" t="s">
        <v>36</v>
      </c>
      <c r="E81" s="132"/>
      <c r="F81" s="132">
        <f t="shared" si="6"/>
        <v>24</v>
      </c>
      <c r="G81" s="132">
        <v>17</v>
      </c>
      <c r="H81" s="194">
        <v>0.41176470588235292</v>
      </c>
      <c r="I81" s="194">
        <v>1.2941176470588236</v>
      </c>
      <c r="J81" s="194">
        <v>1.7058823529411764</v>
      </c>
      <c r="K81" s="195">
        <v>5.9411764705882355</v>
      </c>
      <c r="L81" s="52"/>
      <c r="M81" s="196" t="s">
        <v>273</v>
      </c>
      <c r="N81" s="132"/>
      <c r="O81" s="132"/>
      <c r="P81" s="132" t="s">
        <v>318</v>
      </c>
      <c r="Q81" s="132" t="s">
        <v>324</v>
      </c>
      <c r="R81" s="132" t="s">
        <v>267</v>
      </c>
      <c r="S81" s="132" t="s">
        <v>244</v>
      </c>
      <c r="T81" s="194"/>
      <c r="U81" s="205" t="s">
        <v>341</v>
      </c>
      <c r="V81" s="52"/>
      <c r="W81" s="198" t="s">
        <v>356</v>
      </c>
      <c r="X81" s="197"/>
      <c r="Y81" s="197" t="s">
        <v>360</v>
      </c>
      <c r="Z81" s="193"/>
      <c r="AA81" s="193"/>
      <c r="AB81" s="193"/>
      <c r="AC81" s="193"/>
      <c r="AD81" s="193"/>
      <c r="AE81" s="197"/>
      <c r="AF81" s="224"/>
      <c r="AG81" s="197" t="s">
        <v>358</v>
      </c>
      <c r="AH81" s="195">
        <v>1.0526315789473684</v>
      </c>
      <c r="AI81" s="193" t="s">
        <v>461</v>
      </c>
      <c r="AJ81" s="193"/>
      <c r="AK81" s="193"/>
      <c r="AL81" s="211"/>
      <c r="AM81" s="237">
        <f>PRODUCT(AM80/AL80)</f>
        <v>0.5</v>
      </c>
      <c r="AN81" s="237">
        <f>PRODUCT(AN80/AL80)</f>
        <v>0.5</v>
      </c>
      <c r="AO81" s="193"/>
      <c r="AP81" s="193"/>
      <c r="AQ81" s="201"/>
      <c r="AR81" s="24"/>
      <c r="AS81" s="24"/>
    </row>
    <row r="82" spans="1:45" ht="15" customHeight="1" x14ac:dyDescent="0.2">
      <c r="A82" s="2"/>
      <c r="B82" s="192">
        <v>2009</v>
      </c>
      <c r="C82" s="132" t="s">
        <v>35</v>
      </c>
      <c r="D82" s="193" t="s">
        <v>36</v>
      </c>
      <c r="E82" s="132"/>
      <c r="F82" s="132">
        <f t="shared" si="6"/>
        <v>25</v>
      </c>
      <c r="G82" s="200">
        <v>11</v>
      </c>
      <c r="H82" s="194">
        <v>0.18181818181818182</v>
      </c>
      <c r="I82" s="194">
        <v>1</v>
      </c>
      <c r="J82" s="194">
        <v>1.1818181818181819</v>
      </c>
      <c r="K82" s="195">
        <v>4.2727272727272725</v>
      </c>
      <c r="L82" s="52"/>
      <c r="M82" s="196" t="s">
        <v>276</v>
      </c>
      <c r="N82" s="132"/>
      <c r="O82" s="132"/>
      <c r="P82" s="132" t="s">
        <v>319</v>
      </c>
      <c r="Q82" s="132" t="s">
        <v>325</v>
      </c>
      <c r="R82" s="132" t="s">
        <v>286</v>
      </c>
      <c r="S82" s="132" t="s">
        <v>318</v>
      </c>
      <c r="T82" s="194"/>
      <c r="U82" s="205" t="s">
        <v>340</v>
      </c>
      <c r="V82" s="52"/>
      <c r="W82" s="198" t="s">
        <v>357</v>
      </c>
      <c r="X82" s="193"/>
      <c r="Y82" s="197" t="s">
        <v>361</v>
      </c>
      <c r="Z82" s="193"/>
      <c r="AA82" s="193"/>
      <c r="AB82" s="193"/>
      <c r="AC82" s="193"/>
      <c r="AD82" s="193"/>
      <c r="AE82" s="197"/>
      <c r="AF82" s="224"/>
      <c r="AG82" s="197" t="s">
        <v>359</v>
      </c>
      <c r="AH82" s="195">
        <v>1.2345679012345678</v>
      </c>
      <c r="AI82" s="193"/>
      <c r="AJ82" s="193"/>
      <c r="AK82" s="193"/>
      <c r="AL82" s="211"/>
      <c r="AM82" s="211"/>
      <c r="AN82" s="211"/>
      <c r="AO82" s="193"/>
      <c r="AP82" s="193"/>
      <c r="AQ82" s="201"/>
      <c r="AR82" s="24"/>
      <c r="AS82" s="24"/>
    </row>
    <row r="83" spans="1:45" ht="15" customHeight="1" x14ac:dyDescent="0.2">
      <c r="A83" s="2"/>
      <c r="B83" s="192">
        <v>2010</v>
      </c>
      <c r="C83" s="132" t="s">
        <v>39</v>
      </c>
      <c r="D83" s="193" t="s">
        <v>36</v>
      </c>
      <c r="E83" s="132"/>
      <c r="F83" s="132">
        <f t="shared" si="6"/>
        <v>26</v>
      </c>
      <c r="G83" s="132">
        <v>10</v>
      </c>
      <c r="H83" s="194">
        <v>0</v>
      </c>
      <c r="I83" s="194">
        <v>1</v>
      </c>
      <c r="J83" s="194">
        <v>1</v>
      </c>
      <c r="K83" s="195">
        <v>5.4</v>
      </c>
      <c r="L83" s="52"/>
      <c r="M83" s="196" t="s">
        <v>279</v>
      </c>
      <c r="N83" s="132"/>
      <c r="O83" s="132"/>
      <c r="P83" s="132" t="s">
        <v>296</v>
      </c>
      <c r="Q83" s="132" t="s">
        <v>325</v>
      </c>
      <c r="R83" s="132" t="s">
        <v>271</v>
      </c>
      <c r="S83" s="132" t="s">
        <v>216</v>
      </c>
      <c r="T83" s="194"/>
      <c r="U83" s="205" t="s">
        <v>289</v>
      </c>
      <c r="V83" s="52"/>
      <c r="W83" s="192"/>
      <c r="X83" s="193"/>
      <c r="Y83" s="193"/>
      <c r="Z83" s="193"/>
      <c r="AA83" s="193"/>
      <c r="AB83" s="193"/>
      <c r="AC83" s="193"/>
      <c r="AD83" s="193"/>
      <c r="AE83" s="197"/>
      <c r="AF83" s="224"/>
      <c r="AG83" s="207"/>
      <c r="AH83" s="219"/>
      <c r="AI83" s="193" t="s">
        <v>7</v>
      </c>
      <c r="AJ83" s="193"/>
      <c r="AK83" s="193"/>
      <c r="AL83" s="211">
        <v>189</v>
      </c>
      <c r="AM83" s="211">
        <v>44</v>
      </c>
      <c r="AN83" s="211">
        <v>193</v>
      </c>
      <c r="AO83" s="193"/>
      <c r="AP83" s="193"/>
      <c r="AQ83" s="201"/>
      <c r="AR83" s="24"/>
      <c r="AS83" s="24"/>
    </row>
    <row r="84" spans="1:45" ht="15" customHeight="1" x14ac:dyDescent="0.2">
      <c r="A84" s="2"/>
      <c r="B84" s="192">
        <v>2011</v>
      </c>
      <c r="C84" s="132" t="s">
        <v>35</v>
      </c>
      <c r="D84" s="193" t="s">
        <v>36</v>
      </c>
      <c r="E84" s="132"/>
      <c r="F84" s="132">
        <f t="shared" si="6"/>
        <v>27</v>
      </c>
      <c r="G84" s="132">
        <v>13</v>
      </c>
      <c r="H84" s="194">
        <v>7.6923076923076927E-2</v>
      </c>
      <c r="I84" s="194">
        <v>1.8461538461538463</v>
      </c>
      <c r="J84" s="194">
        <v>1.9230769230769231</v>
      </c>
      <c r="K84" s="195">
        <v>6.0769230769230766</v>
      </c>
      <c r="L84" s="52"/>
      <c r="M84" s="196" t="s">
        <v>281</v>
      </c>
      <c r="N84" s="132"/>
      <c r="O84" s="132"/>
      <c r="P84" s="132" t="s">
        <v>261</v>
      </c>
      <c r="Q84" s="132" t="s">
        <v>274</v>
      </c>
      <c r="R84" s="132" t="s">
        <v>209</v>
      </c>
      <c r="S84" s="132" t="s">
        <v>286</v>
      </c>
      <c r="T84" s="194"/>
      <c r="U84" s="205" t="s">
        <v>264</v>
      </c>
      <c r="V84" s="52"/>
      <c r="W84" s="196" t="s">
        <v>353</v>
      </c>
      <c r="X84" s="193"/>
      <c r="Y84" s="193"/>
      <c r="Z84" s="193"/>
      <c r="AA84" s="193"/>
      <c r="AB84" s="193"/>
      <c r="AC84" s="193"/>
      <c r="AD84" s="193"/>
      <c r="AE84" s="197"/>
      <c r="AF84" s="224"/>
      <c r="AG84" s="207"/>
      <c r="AH84" s="219"/>
      <c r="AI84" s="193" t="s">
        <v>461</v>
      </c>
      <c r="AJ84" s="193"/>
      <c r="AK84" s="193"/>
      <c r="AL84" s="211"/>
      <c r="AM84" s="237">
        <f>PRODUCT(AM83/AL83)</f>
        <v>0.23280423280423279</v>
      </c>
      <c r="AN84" s="237">
        <f>PRODUCT(AN83/AL83)</f>
        <v>1.0211640211640212</v>
      </c>
      <c r="AO84" s="193"/>
      <c r="AP84" s="193"/>
      <c r="AQ84" s="201"/>
      <c r="AR84" s="24"/>
      <c r="AS84" s="24"/>
    </row>
    <row r="85" spans="1:45" ht="15" customHeight="1" x14ac:dyDescent="0.2">
      <c r="A85" s="2"/>
      <c r="B85" s="192">
        <v>2012</v>
      </c>
      <c r="C85" s="132" t="s">
        <v>35</v>
      </c>
      <c r="D85" s="193" t="s">
        <v>36</v>
      </c>
      <c r="E85" s="132"/>
      <c r="F85" s="132">
        <f t="shared" si="6"/>
        <v>28</v>
      </c>
      <c r="G85" s="132">
        <v>10</v>
      </c>
      <c r="H85" s="194">
        <v>0.3</v>
      </c>
      <c r="I85" s="230">
        <v>2</v>
      </c>
      <c r="J85" s="230">
        <v>2.2999999999999998</v>
      </c>
      <c r="K85" s="195">
        <v>5.7</v>
      </c>
      <c r="L85" s="52"/>
      <c r="M85" s="196" t="s">
        <v>283</v>
      </c>
      <c r="N85" s="132"/>
      <c r="O85" s="132"/>
      <c r="P85" s="132" t="s">
        <v>207</v>
      </c>
      <c r="Q85" s="132" t="s">
        <v>326</v>
      </c>
      <c r="R85" s="132" t="s">
        <v>206</v>
      </c>
      <c r="S85" s="132" t="s">
        <v>271</v>
      </c>
      <c r="T85" s="194"/>
      <c r="U85" s="205" t="s">
        <v>202</v>
      </c>
      <c r="V85" s="52"/>
      <c r="W85" s="198" t="s">
        <v>351</v>
      </c>
      <c r="X85" s="193"/>
      <c r="Y85" s="197" t="s">
        <v>366</v>
      </c>
      <c r="Z85" s="193"/>
      <c r="AA85" s="193"/>
      <c r="AB85" s="193"/>
      <c r="AC85" s="193"/>
      <c r="AD85" s="193"/>
      <c r="AE85" s="197"/>
      <c r="AF85" s="224"/>
      <c r="AG85" s="197" t="s">
        <v>362</v>
      </c>
      <c r="AH85" s="195">
        <f>PRODUCT(500/120)</f>
        <v>4.166666666666667</v>
      </c>
      <c r="AI85" s="193"/>
      <c r="AJ85" s="193"/>
      <c r="AK85" s="193"/>
      <c r="AL85" s="193"/>
      <c r="AM85" s="197"/>
      <c r="AN85" s="193"/>
      <c r="AO85" s="193"/>
      <c r="AP85" s="193"/>
      <c r="AQ85" s="201"/>
      <c r="AR85" s="24"/>
      <c r="AS85" s="24"/>
    </row>
    <row r="86" spans="1:45" ht="15" customHeight="1" x14ac:dyDescent="0.2">
      <c r="A86" s="2"/>
      <c r="B86" s="192">
        <v>2013</v>
      </c>
      <c r="C86" s="132" t="s">
        <v>35</v>
      </c>
      <c r="D86" s="193" t="s">
        <v>36</v>
      </c>
      <c r="E86" s="132"/>
      <c r="F86" s="132">
        <f t="shared" si="6"/>
        <v>29</v>
      </c>
      <c r="G86" s="132">
        <v>9</v>
      </c>
      <c r="H86" s="194">
        <v>0.22222222222222221</v>
      </c>
      <c r="I86" s="194">
        <v>1.1111111111111112</v>
      </c>
      <c r="J86" s="194">
        <v>1.3333333333333333</v>
      </c>
      <c r="K86" s="195">
        <v>7.2222222222222223</v>
      </c>
      <c r="L86" s="52"/>
      <c r="M86" s="196" t="s">
        <v>285</v>
      </c>
      <c r="N86" s="132"/>
      <c r="O86" s="132"/>
      <c r="P86" s="132" t="s">
        <v>205</v>
      </c>
      <c r="Q86" s="132" t="s">
        <v>327</v>
      </c>
      <c r="R86" s="132" t="s">
        <v>203</v>
      </c>
      <c r="S86" s="132" t="s">
        <v>261</v>
      </c>
      <c r="T86" s="194"/>
      <c r="U86" s="205" t="s">
        <v>334</v>
      </c>
      <c r="V86" s="52"/>
      <c r="W86" s="198" t="s">
        <v>370</v>
      </c>
      <c r="X86" s="193"/>
      <c r="Y86" s="197" t="s">
        <v>367</v>
      </c>
      <c r="Z86" s="193"/>
      <c r="AA86" s="193"/>
      <c r="AB86" s="193"/>
      <c r="AC86" s="193"/>
      <c r="AD86" s="193"/>
      <c r="AE86" s="197"/>
      <c r="AF86" s="224"/>
      <c r="AG86" s="197" t="s">
        <v>363</v>
      </c>
      <c r="AH86" s="195">
        <f>PRODUCT(600/135)</f>
        <v>4.4444444444444446</v>
      </c>
      <c r="AI86" s="193"/>
      <c r="AJ86" s="193"/>
      <c r="AK86" s="193"/>
      <c r="AL86" s="193"/>
      <c r="AM86" s="197"/>
      <c r="AN86" s="193"/>
      <c r="AO86" s="193"/>
      <c r="AP86" s="193"/>
      <c r="AQ86" s="201"/>
      <c r="AR86" s="24"/>
      <c r="AS86" s="24"/>
    </row>
    <row r="87" spans="1:45" ht="15" customHeight="1" x14ac:dyDescent="0.2">
      <c r="A87" s="2"/>
      <c r="B87" s="192">
        <v>2014</v>
      </c>
      <c r="C87" s="132" t="s">
        <v>35</v>
      </c>
      <c r="D87" s="193" t="s">
        <v>36</v>
      </c>
      <c r="E87" s="132"/>
      <c r="F87" s="132">
        <f t="shared" si="6"/>
        <v>30</v>
      </c>
      <c r="G87" s="132">
        <v>9</v>
      </c>
      <c r="H87" s="194">
        <v>0.1111111111111111</v>
      </c>
      <c r="I87" s="194">
        <v>1.2222222222222223</v>
      </c>
      <c r="J87" s="194">
        <v>1.3333333333333333</v>
      </c>
      <c r="K87" s="195">
        <v>5</v>
      </c>
      <c r="L87" s="52"/>
      <c r="M87" s="196" t="s">
        <v>288</v>
      </c>
      <c r="N87" s="132"/>
      <c r="O87" s="132"/>
      <c r="P87" s="132" t="s">
        <v>320</v>
      </c>
      <c r="Q87" s="132" t="s">
        <v>328</v>
      </c>
      <c r="R87" s="132" t="s">
        <v>249</v>
      </c>
      <c r="S87" s="132" t="s">
        <v>335</v>
      </c>
      <c r="T87" s="194"/>
      <c r="U87" s="205" t="s">
        <v>205</v>
      </c>
      <c r="V87" s="52"/>
      <c r="W87" s="198" t="s">
        <v>352</v>
      </c>
      <c r="X87" s="193"/>
      <c r="Y87" s="197" t="s">
        <v>368</v>
      </c>
      <c r="Z87" s="193"/>
      <c r="AA87" s="193"/>
      <c r="AB87" s="193"/>
      <c r="AC87" s="193"/>
      <c r="AD87" s="193"/>
      <c r="AE87" s="197"/>
      <c r="AF87" s="224"/>
      <c r="AG87" s="197" t="s">
        <v>364</v>
      </c>
      <c r="AH87" s="195">
        <f>PRODUCT(700/157)</f>
        <v>4.4585987261146496</v>
      </c>
      <c r="AI87" s="193"/>
      <c r="AJ87" s="193"/>
      <c r="AK87" s="193"/>
      <c r="AL87" s="193"/>
      <c r="AM87" s="197"/>
      <c r="AN87" s="193"/>
      <c r="AO87" s="193"/>
      <c r="AP87" s="193"/>
      <c r="AQ87" s="201"/>
      <c r="AR87" s="24"/>
      <c r="AS87" s="24"/>
    </row>
    <row r="88" spans="1:45" ht="15" customHeight="1" x14ac:dyDescent="0.2">
      <c r="A88" s="2"/>
      <c r="B88" s="192">
        <v>2015</v>
      </c>
      <c r="C88" s="132" t="s">
        <v>35</v>
      </c>
      <c r="D88" s="193" t="s">
        <v>36</v>
      </c>
      <c r="E88" s="132"/>
      <c r="F88" s="132">
        <f t="shared" si="6"/>
        <v>31</v>
      </c>
      <c r="G88" s="132">
        <v>11</v>
      </c>
      <c r="H88" s="194">
        <v>0.36363636363636365</v>
      </c>
      <c r="I88" s="194">
        <v>1.1818181818181819</v>
      </c>
      <c r="J88" s="194">
        <v>1.5454545454545454</v>
      </c>
      <c r="K88" s="195">
        <v>6.5454545454545459</v>
      </c>
      <c r="L88" s="52"/>
      <c r="M88" s="196" t="s">
        <v>291</v>
      </c>
      <c r="N88" s="132"/>
      <c r="O88" s="132"/>
      <c r="P88" s="132" t="s">
        <v>248</v>
      </c>
      <c r="Q88" s="132" t="s">
        <v>329</v>
      </c>
      <c r="R88" s="132" t="s">
        <v>55</v>
      </c>
      <c r="S88" s="132" t="s">
        <v>334</v>
      </c>
      <c r="T88" s="194"/>
      <c r="U88" s="205" t="s">
        <v>56</v>
      </c>
      <c r="V88" s="52"/>
      <c r="W88" s="198" t="s">
        <v>371</v>
      </c>
      <c r="X88" s="193"/>
      <c r="Y88" s="197" t="s">
        <v>369</v>
      </c>
      <c r="Z88" s="193"/>
      <c r="AA88" s="193"/>
      <c r="AB88" s="193"/>
      <c r="AC88" s="193"/>
      <c r="AD88" s="193"/>
      <c r="AE88" s="197"/>
      <c r="AF88" s="224"/>
      <c r="AG88" s="197" t="s">
        <v>365</v>
      </c>
      <c r="AH88" s="195">
        <f>PRODUCT(800/177)</f>
        <v>4.5197740112994351</v>
      </c>
      <c r="AI88" s="193"/>
      <c r="AJ88" s="193"/>
      <c r="AK88" s="193"/>
      <c r="AL88" s="193"/>
      <c r="AM88" s="197"/>
      <c r="AN88" s="193"/>
      <c r="AO88" s="193"/>
      <c r="AP88" s="193"/>
      <c r="AQ88" s="201"/>
      <c r="AR88" s="24"/>
      <c r="AS88" s="24"/>
    </row>
    <row r="89" spans="1:45" ht="15" customHeight="1" x14ac:dyDescent="0.2">
      <c r="A89" s="2"/>
      <c r="B89" s="192">
        <v>2016</v>
      </c>
      <c r="C89" s="132" t="s">
        <v>40</v>
      </c>
      <c r="D89" s="193" t="s">
        <v>36</v>
      </c>
      <c r="E89" s="132"/>
      <c r="F89" s="132">
        <f t="shared" si="6"/>
        <v>32</v>
      </c>
      <c r="G89" s="132">
        <v>11</v>
      </c>
      <c r="H89" s="194">
        <v>9.0909090909090912E-2</v>
      </c>
      <c r="I89" s="194">
        <v>1.0909090909090908</v>
      </c>
      <c r="J89" s="194">
        <v>1.1818181818181819</v>
      </c>
      <c r="K89" s="195">
        <v>4</v>
      </c>
      <c r="L89" s="52"/>
      <c r="M89" s="196" t="s">
        <v>293</v>
      </c>
      <c r="N89" s="132"/>
      <c r="O89" s="132"/>
      <c r="P89" s="132" t="s">
        <v>48</v>
      </c>
      <c r="Q89" s="132" t="s">
        <v>277</v>
      </c>
      <c r="R89" s="132" t="s">
        <v>248</v>
      </c>
      <c r="S89" s="132" t="s">
        <v>333</v>
      </c>
      <c r="T89" s="194"/>
      <c r="U89" s="205" t="s">
        <v>248</v>
      </c>
      <c r="V89" s="52"/>
      <c r="W89" s="229"/>
      <c r="X89" s="193"/>
      <c r="Y89" s="193"/>
      <c r="Z89" s="193"/>
      <c r="AA89" s="193"/>
      <c r="AB89" s="193"/>
      <c r="AC89" s="193"/>
      <c r="AD89" s="193"/>
      <c r="AE89" s="206"/>
      <c r="AF89" s="207"/>
      <c r="AG89" s="207"/>
      <c r="AH89" s="208"/>
      <c r="AI89" s="193"/>
      <c r="AJ89" s="193"/>
      <c r="AK89" s="193"/>
      <c r="AL89" s="193"/>
      <c r="AM89" s="197"/>
      <c r="AN89" s="193"/>
      <c r="AO89" s="193"/>
      <c r="AP89" s="193"/>
      <c r="AQ89" s="201"/>
      <c r="AR89" s="24"/>
      <c r="AS89" s="24"/>
    </row>
    <row r="90" spans="1:45" ht="15" customHeight="1" x14ac:dyDescent="0.2">
      <c r="A90" s="2" t="s">
        <v>347</v>
      </c>
      <c r="B90" s="192">
        <v>2017</v>
      </c>
      <c r="C90" s="132" t="s">
        <v>40</v>
      </c>
      <c r="D90" s="193" t="s">
        <v>36</v>
      </c>
      <c r="E90" s="132"/>
      <c r="F90" s="132">
        <f t="shared" si="6"/>
        <v>33</v>
      </c>
      <c r="G90" s="132">
        <v>12</v>
      </c>
      <c r="H90" s="194">
        <v>8.3333333333333329E-2</v>
      </c>
      <c r="I90" s="194">
        <v>1.0833333333333333</v>
      </c>
      <c r="J90" s="194">
        <v>1.1666666666666667</v>
      </c>
      <c r="K90" s="195">
        <v>4.416666666666667</v>
      </c>
      <c r="L90" s="52"/>
      <c r="M90" s="196" t="s">
        <v>295</v>
      </c>
      <c r="N90" s="132"/>
      <c r="O90" s="132"/>
      <c r="P90" s="132" t="s">
        <v>46</v>
      </c>
      <c r="Q90" s="132" t="s">
        <v>277</v>
      </c>
      <c r="R90" s="132" t="s">
        <v>48</v>
      </c>
      <c r="S90" s="132" t="s">
        <v>236</v>
      </c>
      <c r="T90" s="194"/>
      <c r="U90" s="232" t="s">
        <v>48</v>
      </c>
      <c r="V90" s="52"/>
      <c r="W90" s="229"/>
      <c r="X90" s="206"/>
      <c r="Y90" s="206"/>
      <c r="Z90" s="206"/>
      <c r="AA90" s="206"/>
      <c r="AB90" s="206"/>
      <c r="AC90" s="206"/>
      <c r="AD90" s="206"/>
      <c r="AE90" s="206"/>
      <c r="AF90" s="207"/>
      <c r="AG90" s="207"/>
      <c r="AH90" s="208"/>
      <c r="AI90" s="193"/>
      <c r="AJ90" s="193"/>
      <c r="AK90" s="193"/>
      <c r="AL90" s="193"/>
      <c r="AM90" s="197"/>
      <c r="AN90" s="193"/>
      <c r="AO90" s="193"/>
      <c r="AP90" s="193"/>
      <c r="AQ90" s="201"/>
      <c r="AR90" s="24"/>
      <c r="AS90" s="24"/>
    </row>
    <row r="91" spans="1:45" ht="15" customHeight="1" x14ac:dyDescent="0.2">
      <c r="A91" s="2" t="s">
        <v>348</v>
      </c>
      <c r="B91" s="192">
        <v>2018</v>
      </c>
      <c r="C91" s="132" t="s">
        <v>47</v>
      </c>
      <c r="D91" s="193" t="s">
        <v>36</v>
      </c>
      <c r="E91" s="132"/>
      <c r="F91" s="132">
        <f t="shared" si="6"/>
        <v>34</v>
      </c>
      <c r="G91" s="132">
        <v>10</v>
      </c>
      <c r="H91" s="194">
        <v>0.2</v>
      </c>
      <c r="I91" s="194">
        <v>1.1000000000000001</v>
      </c>
      <c r="J91" s="194">
        <v>1.3</v>
      </c>
      <c r="K91" s="195">
        <v>5.6</v>
      </c>
      <c r="L91" s="52"/>
      <c r="M91" s="196" t="s">
        <v>298</v>
      </c>
      <c r="N91" s="132"/>
      <c r="O91" s="132"/>
      <c r="P91" s="132" t="s">
        <v>46</v>
      </c>
      <c r="Q91" s="132" t="s">
        <v>277</v>
      </c>
      <c r="R91" s="110" t="s">
        <v>47</v>
      </c>
      <c r="S91" s="132" t="s">
        <v>206</v>
      </c>
      <c r="T91" s="194"/>
      <c r="U91" s="205" t="s">
        <v>165</v>
      </c>
      <c r="V91" s="52"/>
      <c r="W91" s="229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23"/>
      <c r="AI91" s="193"/>
      <c r="AJ91" s="193"/>
      <c r="AK91" s="193"/>
      <c r="AL91" s="193"/>
      <c r="AM91" s="197"/>
      <c r="AN91" s="193"/>
      <c r="AO91" s="193"/>
      <c r="AP91" s="193"/>
      <c r="AQ91" s="201"/>
      <c r="AR91" s="24"/>
      <c r="AS91" s="24"/>
    </row>
    <row r="92" spans="1:45" ht="15" customHeight="1" x14ac:dyDescent="0.2">
      <c r="A92" s="2" t="s">
        <v>349</v>
      </c>
      <c r="B92" s="192">
        <v>2019</v>
      </c>
      <c r="C92" s="132" t="s">
        <v>39</v>
      </c>
      <c r="D92" s="193" t="s">
        <v>225</v>
      </c>
      <c r="E92" s="132"/>
      <c r="F92" s="132">
        <f t="shared" si="6"/>
        <v>35</v>
      </c>
      <c r="G92" s="132">
        <v>10</v>
      </c>
      <c r="H92" s="194">
        <v>0.3</v>
      </c>
      <c r="I92" s="194">
        <v>1.1000000000000001</v>
      </c>
      <c r="J92" s="194">
        <v>1.4</v>
      </c>
      <c r="K92" s="231">
        <v>6.8</v>
      </c>
      <c r="L92" s="52"/>
      <c r="M92" s="196" t="s">
        <v>300</v>
      </c>
      <c r="N92" s="132"/>
      <c r="O92" s="132"/>
      <c r="P92" s="110" t="s">
        <v>47</v>
      </c>
      <c r="Q92" s="110" t="s">
        <v>244</v>
      </c>
      <c r="R92" s="132" t="s">
        <v>47</v>
      </c>
      <c r="S92" s="110" t="s">
        <v>203</v>
      </c>
      <c r="T92" s="194"/>
      <c r="U92" s="205" t="s">
        <v>48</v>
      </c>
      <c r="V92" s="52"/>
      <c r="W92" s="229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23"/>
      <c r="AI92" s="193"/>
      <c r="AJ92" s="193"/>
      <c r="AK92" s="193"/>
      <c r="AL92" s="193"/>
      <c r="AM92" s="197"/>
      <c r="AN92" s="193"/>
      <c r="AO92" s="193"/>
      <c r="AP92" s="193"/>
      <c r="AQ92" s="201"/>
      <c r="AR92" s="24"/>
      <c r="AS92" s="24"/>
    </row>
    <row r="93" spans="1:45" ht="15" customHeight="1" x14ac:dyDescent="0.2">
      <c r="A93" s="2"/>
      <c r="B93" s="192">
        <v>2020</v>
      </c>
      <c r="C93" s="132" t="s">
        <v>47</v>
      </c>
      <c r="D93" s="193" t="s">
        <v>482</v>
      </c>
      <c r="E93" s="132"/>
      <c r="F93" s="132">
        <v>36</v>
      </c>
      <c r="G93" s="132">
        <v>2</v>
      </c>
      <c r="H93" s="194">
        <v>0.5</v>
      </c>
      <c r="I93" s="194">
        <v>0.5</v>
      </c>
      <c r="J93" s="194">
        <v>1</v>
      </c>
      <c r="K93" s="205">
        <v>5.5</v>
      </c>
      <c r="L93" s="52"/>
      <c r="M93" s="196" t="s">
        <v>492</v>
      </c>
      <c r="N93" s="132"/>
      <c r="O93" s="132"/>
      <c r="P93" s="132" t="s">
        <v>47</v>
      </c>
      <c r="Q93" s="132" t="s">
        <v>329</v>
      </c>
      <c r="R93" s="132" t="s">
        <v>47</v>
      </c>
      <c r="S93" s="132" t="s">
        <v>203</v>
      </c>
      <c r="T93" s="194"/>
      <c r="U93" s="205" t="s">
        <v>48</v>
      </c>
      <c r="V93" s="52"/>
      <c r="W93" s="229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23"/>
      <c r="AI93" s="193"/>
      <c r="AJ93" s="193"/>
      <c r="AK93" s="193"/>
      <c r="AL93" s="193"/>
      <c r="AM93" s="197"/>
      <c r="AN93" s="193"/>
      <c r="AO93" s="193"/>
      <c r="AP93" s="193"/>
      <c r="AQ93" s="201"/>
      <c r="AR93" s="24"/>
      <c r="AS93" s="24"/>
    </row>
    <row r="94" spans="1:45" s="80" customFormat="1" ht="15" customHeight="1" x14ac:dyDescent="0.25">
      <c r="A94" s="76"/>
      <c r="B94" s="209"/>
      <c r="C94" s="202"/>
      <c r="D94" s="202"/>
      <c r="E94" s="202"/>
      <c r="F94" s="202"/>
      <c r="G94" s="202"/>
      <c r="H94" s="220"/>
      <c r="I94" s="220"/>
      <c r="J94" s="220"/>
      <c r="K94" s="221"/>
      <c r="L94" s="52"/>
      <c r="M94" s="209"/>
      <c r="N94" s="202"/>
      <c r="O94" s="202"/>
      <c r="P94" s="202"/>
      <c r="Q94" s="202"/>
      <c r="R94" s="202"/>
      <c r="S94" s="202"/>
      <c r="T94" s="202"/>
      <c r="U94" s="221"/>
      <c r="V94" s="52"/>
      <c r="W94" s="209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4"/>
      <c r="AI94" s="202"/>
      <c r="AJ94" s="202"/>
      <c r="AK94" s="202"/>
      <c r="AL94" s="202"/>
      <c r="AM94" s="202"/>
      <c r="AN94" s="202"/>
      <c r="AO94" s="202"/>
      <c r="AP94" s="202"/>
      <c r="AQ94" s="204"/>
      <c r="AR94" s="48"/>
      <c r="AS94" s="53"/>
    </row>
    <row r="95" spans="1:45" s="80" customFormat="1" ht="15" customHeight="1" x14ac:dyDescent="0.25">
      <c r="A95" s="76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24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53"/>
    </row>
    <row r="96" spans="1:45" s="80" customFormat="1" ht="15" customHeight="1" x14ac:dyDescent="0.25">
      <c r="A96" s="76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4"/>
      <c r="AM96" s="24"/>
      <c r="AN96" s="24"/>
      <c r="AO96" s="48"/>
      <c r="AP96" s="48"/>
      <c r="AQ96" s="48"/>
      <c r="AR96" s="53"/>
      <c r="AS96" s="53"/>
    </row>
    <row r="97" spans="1:45" s="80" customFormat="1" ht="15" customHeight="1" x14ac:dyDescent="0.25">
      <c r="A97" s="76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4"/>
      <c r="AM97" s="24"/>
      <c r="AN97" s="24"/>
      <c r="AO97" s="48"/>
      <c r="AP97" s="48"/>
      <c r="AQ97" s="48"/>
      <c r="AR97" s="53"/>
      <c r="AS97" s="53"/>
    </row>
    <row r="98" spans="1:45" s="80" customFormat="1" ht="15" customHeight="1" x14ac:dyDescent="0.25">
      <c r="A98" s="76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4"/>
      <c r="AM98" s="24"/>
      <c r="AN98" s="24"/>
      <c r="AO98" s="48"/>
      <c r="AP98" s="48"/>
      <c r="AQ98" s="48"/>
      <c r="AR98" s="53"/>
      <c r="AS98" s="53"/>
    </row>
    <row r="99" spans="1:45" s="80" customFormat="1" ht="15" customHeight="1" x14ac:dyDescent="0.25">
      <c r="A99" s="76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4"/>
      <c r="AM99" s="24"/>
      <c r="AN99" s="24"/>
      <c r="AO99" s="48"/>
      <c r="AP99" s="48"/>
      <c r="AQ99" s="48"/>
      <c r="AR99" s="53"/>
      <c r="AS99" s="53"/>
    </row>
    <row r="100" spans="1:45" s="80" customFormat="1" ht="15" customHeight="1" x14ac:dyDescent="0.25">
      <c r="A100" s="76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4"/>
      <c r="AM100" s="24"/>
      <c r="AN100" s="24"/>
      <c r="AO100" s="48"/>
      <c r="AP100" s="48"/>
      <c r="AQ100" s="48"/>
      <c r="AR100" s="53"/>
      <c r="AS100" s="53"/>
    </row>
    <row r="101" spans="1:45" s="80" customFormat="1" ht="15" customHeight="1" x14ac:dyDescent="0.25">
      <c r="A101" s="76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4"/>
      <c r="AM101" s="24"/>
      <c r="AN101" s="24"/>
      <c r="AO101" s="48"/>
      <c r="AP101" s="48"/>
      <c r="AQ101" s="48"/>
      <c r="AR101" s="53"/>
      <c r="AS101" s="53"/>
    </row>
    <row r="102" spans="1:45" s="80" customFormat="1" ht="15" customHeight="1" x14ac:dyDescent="0.25">
      <c r="A102" s="76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4"/>
      <c r="AM102" s="24"/>
      <c r="AN102" s="24"/>
      <c r="AO102" s="48"/>
      <c r="AP102" s="48"/>
      <c r="AQ102" s="48"/>
      <c r="AR102" s="53"/>
      <c r="AS102" s="53"/>
    </row>
    <row r="103" spans="1:45" s="80" customFormat="1" ht="15" customHeight="1" x14ac:dyDescent="0.25">
      <c r="A103" s="76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4"/>
      <c r="AM103" s="24"/>
      <c r="AN103" s="24"/>
      <c r="AO103" s="48"/>
      <c r="AP103" s="48"/>
      <c r="AQ103" s="48"/>
      <c r="AR103" s="53"/>
      <c r="AS103" s="53"/>
    </row>
    <row r="104" spans="1:45" s="80" customFormat="1" ht="15" customHeight="1" x14ac:dyDescent="0.25">
      <c r="A104" s="76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4"/>
      <c r="AM104" s="24"/>
      <c r="AN104" s="24"/>
      <c r="AO104" s="48"/>
      <c r="AP104" s="48"/>
      <c r="AQ104" s="48"/>
      <c r="AR104" s="53"/>
      <c r="AS104" s="53"/>
    </row>
    <row r="105" spans="1:45" s="80" customFormat="1" ht="15" customHeight="1" x14ac:dyDescent="0.25">
      <c r="A105" s="76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4"/>
      <c r="AM105" s="24"/>
      <c r="AN105" s="24"/>
      <c r="AO105" s="48"/>
      <c r="AP105" s="48"/>
      <c r="AQ105" s="48"/>
      <c r="AR105" s="53"/>
      <c r="AS105" s="53"/>
    </row>
    <row r="106" spans="1:45" s="80" customFormat="1" ht="15" customHeight="1" x14ac:dyDescent="0.25">
      <c r="A106" s="76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4"/>
      <c r="AM106" s="24"/>
      <c r="AN106" s="24"/>
      <c r="AO106" s="48"/>
      <c r="AP106" s="48"/>
      <c r="AQ106" s="48"/>
      <c r="AR106" s="53"/>
      <c r="AS106" s="53"/>
    </row>
    <row r="107" spans="1:45" s="80" customFormat="1" ht="15" customHeight="1" x14ac:dyDescent="0.25">
      <c r="A107" s="76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4"/>
      <c r="AM107" s="24"/>
      <c r="AN107" s="24"/>
      <c r="AO107" s="48"/>
      <c r="AP107" s="48"/>
      <c r="AQ107" s="48"/>
      <c r="AR107" s="53"/>
      <c r="AS107" s="53"/>
    </row>
    <row r="108" spans="1:45" s="80" customFormat="1" ht="15" customHeight="1" x14ac:dyDescent="0.25">
      <c r="A108" s="76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4"/>
      <c r="AM108" s="24"/>
      <c r="AN108" s="24"/>
      <c r="AO108" s="48"/>
      <c r="AP108" s="48"/>
      <c r="AQ108" s="48"/>
      <c r="AR108" s="53"/>
      <c r="AS108" s="53"/>
    </row>
    <row r="109" spans="1:45" s="80" customFormat="1" ht="15" customHeight="1" x14ac:dyDescent="0.25">
      <c r="A109" s="76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4"/>
      <c r="AM109" s="24"/>
      <c r="AN109" s="24"/>
      <c r="AO109" s="48"/>
      <c r="AP109" s="48"/>
      <c r="AQ109" s="48"/>
      <c r="AR109" s="53"/>
      <c r="AS109" s="53"/>
    </row>
    <row r="110" spans="1:45" s="80" customFormat="1" ht="15" customHeight="1" x14ac:dyDescent="0.25">
      <c r="A110" s="76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4"/>
      <c r="AM110" s="24"/>
      <c r="AN110" s="24"/>
      <c r="AO110" s="48"/>
      <c r="AP110" s="48"/>
      <c r="AQ110" s="48"/>
      <c r="AR110" s="53"/>
      <c r="AS110" s="53"/>
    </row>
    <row r="111" spans="1:45" s="80" customFormat="1" ht="15" customHeight="1" x14ac:dyDescent="0.25">
      <c r="A111" s="76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4"/>
      <c r="AM111" s="24"/>
      <c r="AN111" s="24"/>
      <c r="AO111" s="48"/>
      <c r="AP111" s="48"/>
      <c r="AQ111" s="48"/>
      <c r="AR111" s="53"/>
      <c r="AS111" s="53"/>
    </row>
    <row r="112" spans="1:45" s="80" customFormat="1" ht="15" customHeight="1" x14ac:dyDescent="0.25">
      <c r="A112" s="76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4"/>
      <c r="AM112" s="24"/>
      <c r="AN112" s="24"/>
      <c r="AO112" s="48"/>
      <c r="AP112" s="48"/>
      <c r="AQ112" s="48"/>
      <c r="AR112" s="53"/>
      <c r="AS112" s="53"/>
    </row>
    <row r="113" spans="1:45" s="80" customFormat="1" ht="15" customHeight="1" x14ac:dyDescent="0.25">
      <c r="A113" s="76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4"/>
      <c r="AM113" s="24"/>
      <c r="AN113" s="24"/>
      <c r="AO113" s="48"/>
      <c r="AP113" s="48"/>
      <c r="AQ113" s="48"/>
      <c r="AR113" s="53"/>
      <c r="AS113" s="53"/>
    </row>
    <row r="114" spans="1:45" s="80" customFormat="1" ht="15" customHeight="1" x14ac:dyDescent="0.25">
      <c r="A114" s="76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4"/>
      <c r="AM114" s="24"/>
      <c r="AN114" s="24"/>
      <c r="AO114" s="48"/>
      <c r="AP114" s="48"/>
      <c r="AQ114" s="48"/>
      <c r="AR114" s="53"/>
      <c r="AS114" s="53"/>
    </row>
    <row r="115" spans="1:45" s="80" customFormat="1" ht="15" customHeight="1" x14ac:dyDescent="0.25">
      <c r="A115" s="76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4"/>
      <c r="AM115" s="24"/>
      <c r="AN115" s="24"/>
      <c r="AO115" s="48"/>
      <c r="AP115" s="48"/>
      <c r="AQ115" s="48"/>
      <c r="AR115" s="53"/>
      <c r="AS115" s="53"/>
    </row>
    <row r="116" spans="1:45" s="80" customFormat="1" ht="15" customHeight="1" x14ac:dyDescent="0.25">
      <c r="A116" s="76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4"/>
      <c r="AM116" s="24"/>
      <c r="AN116" s="24"/>
      <c r="AO116" s="48"/>
      <c r="AP116" s="48"/>
      <c r="AQ116" s="48"/>
      <c r="AR116" s="53"/>
      <c r="AS116" s="53"/>
    </row>
    <row r="117" spans="1:45" s="80" customFormat="1" ht="15" customHeight="1" x14ac:dyDescent="0.25">
      <c r="A117" s="76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4"/>
      <c r="AM117" s="24"/>
      <c r="AN117" s="24"/>
      <c r="AO117" s="48"/>
      <c r="AP117" s="48"/>
      <c r="AQ117" s="48"/>
      <c r="AR117" s="53"/>
      <c r="AS117" s="53"/>
    </row>
    <row r="118" spans="1:45" s="80" customFormat="1" ht="15" customHeight="1" x14ac:dyDescent="0.25">
      <c r="A118" s="76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4"/>
      <c r="AM118" s="24"/>
      <c r="AN118" s="24"/>
      <c r="AO118" s="48"/>
      <c r="AP118" s="48"/>
      <c r="AQ118" s="48"/>
      <c r="AR118" s="53"/>
      <c r="AS118" s="53"/>
    </row>
    <row r="119" spans="1:45" s="80" customFormat="1" ht="15" customHeight="1" x14ac:dyDescent="0.25">
      <c r="A119" s="76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4"/>
      <c r="AM119" s="24"/>
      <c r="AN119" s="24"/>
      <c r="AO119" s="48"/>
      <c r="AP119" s="48"/>
      <c r="AQ119" s="48"/>
      <c r="AR119" s="53"/>
      <c r="AS119" s="53"/>
    </row>
    <row r="120" spans="1:45" s="80" customFormat="1" ht="15" customHeight="1" x14ac:dyDescent="0.25">
      <c r="A120" s="76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4"/>
      <c r="AM120" s="24"/>
      <c r="AN120" s="24"/>
      <c r="AO120" s="48"/>
      <c r="AP120" s="48"/>
      <c r="AQ120" s="48"/>
      <c r="AR120" s="53"/>
      <c r="AS120" s="53"/>
    </row>
    <row r="121" spans="1:45" s="80" customFormat="1" ht="15" customHeight="1" x14ac:dyDescent="0.25">
      <c r="A121" s="76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4"/>
      <c r="AM121" s="24"/>
      <c r="AN121" s="24"/>
      <c r="AO121" s="48"/>
      <c r="AP121" s="48"/>
      <c r="AQ121" s="48"/>
      <c r="AR121" s="53"/>
      <c r="AS121" s="53"/>
    </row>
    <row r="122" spans="1:45" s="80" customFormat="1" ht="15" customHeight="1" x14ac:dyDescent="0.25">
      <c r="A122" s="76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4"/>
      <c r="AM122" s="24"/>
      <c r="AN122" s="24"/>
      <c r="AO122" s="48"/>
      <c r="AP122" s="48"/>
      <c r="AQ122" s="48"/>
      <c r="AR122" s="53"/>
      <c r="AS122" s="53"/>
    </row>
    <row r="123" spans="1:45" s="80" customFormat="1" ht="15" customHeight="1" x14ac:dyDescent="0.25">
      <c r="A123" s="76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4"/>
      <c r="AM123" s="24"/>
      <c r="AN123" s="24"/>
      <c r="AO123" s="48"/>
      <c r="AP123" s="48"/>
      <c r="AQ123" s="48"/>
      <c r="AR123" s="53"/>
      <c r="AS123" s="53"/>
    </row>
    <row r="124" spans="1:45" s="80" customFormat="1" ht="15" customHeight="1" x14ac:dyDescent="0.25">
      <c r="A124" s="76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4"/>
      <c r="AM124" s="24"/>
      <c r="AN124" s="24"/>
      <c r="AO124" s="48"/>
      <c r="AP124" s="48"/>
      <c r="AQ124" s="48"/>
      <c r="AR124" s="53"/>
      <c r="AS124" s="53"/>
    </row>
    <row r="125" spans="1:45" s="80" customFormat="1" ht="15" customHeight="1" x14ac:dyDescent="0.25">
      <c r="A125" s="76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4"/>
      <c r="AM125" s="24"/>
      <c r="AN125" s="24"/>
      <c r="AO125" s="48"/>
      <c r="AP125" s="48"/>
      <c r="AQ125" s="48"/>
      <c r="AR125" s="53"/>
      <c r="AS125" s="53"/>
    </row>
    <row r="126" spans="1:45" s="80" customFormat="1" ht="15" customHeight="1" x14ac:dyDescent="0.25">
      <c r="A126" s="76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4"/>
      <c r="AM126" s="24"/>
      <c r="AN126" s="24"/>
      <c r="AO126" s="48"/>
      <c r="AP126" s="48"/>
      <c r="AQ126" s="48"/>
      <c r="AR126" s="53"/>
      <c r="AS126" s="53"/>
    </row>
    <row r="127" spans="1:45" s="80" customFormat="1" ht="15" customHeight="1" x14ac:dyDescent="0.25">
      <c r="A127" s="76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4"/>
      <c r="AM127" s="24"/>
      <c r="AN127" s="24"/>
      <c r="AO127" s="48"/>
      <c r="AP127" s="48"/>
      <c r="AQ127" s="48"/>
      <c r="AR127" s="53"/>
      <c r="AS127" s="53"/>
    </row>
    <row r="128" spans="1:45" s="80" customFormat="1" ht="15" customHeight="1" x14ac:dyDescent="0.25">
      <c r="A128" s="76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4"/>
      <c r="AM128" s="24"/>
      <c r="AN128" s="24"/>
      <c r="AO128" s="48"/>
      <c r="AP128" s="48"/>
      <c r="AQ128" s="48"/>
      <c r="AR128" s="53"/>
      <c r="AS128" s="53"/>
    </row>
    <row r="129" spans="1:45" s="80" customFormat="1" ht="15" customHeight="1" x14ac:dyDescent="0.25">
      <c r="A129" s="76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4"/>
      <c r="AM129" s="24"/>
      <c r="AN129" s="24"/>
      <c r="AO129" s="48"/>
      <c r="AP129" s="48"/>
      <c r="AQ129" s="48"/>
      <c r="AR129" s="53"/>
      <c r="AS129" s="53"/>
    </row>
    <row r="130" spans="1:45" s="80" customFormat="1" ht="15" customHeight="1" x14ac:dyDescent="0.25">
      <c r="A130" s="76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4"/>
      <c r="AM130" s="24"/>
      <c r="AN130" s="24"/>
      <c r="AO130" s="48"/>
      <c r="AP130" s="48"/>
      <c r="AQ130" s="48"/>
      <c r="AR130" s="53"/>
      <c r="AS130" s="53"/>
    </row>
    <row r="131" spans="1:45" s="80" customFormat="1" ht="15" customHeight="1" x14ac:dyDescent="0.25">
      <c r="A131" s="76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4"/>
      <c r="AM131" s="24"/>
      <c r="AN131" s="24"/>
      <c r="AO131" s="48"/>
      <c r="AP131" s="48"/>
      <c r="AQ131" s="48"/>
      <c r="AR131" s="53"/>
      <c r="AS131" s="53"/>
    </row>
    <row r="132" spans="1:45" s="80" customFormat="1" ht="15" customHeight="1" x14ac:dyDescent="0.25">
      <c r="A132" s="76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4"/>
      <c r="AM132" s="24"/>
      <c r="AN132" s="24"/>
      <c r="AO132" s="48"/>
      <c r="AP132" s="48"/>
      <c r="AQ132" s="48"/>
      <c r="AR132" s="53"/>
      <c r="AS132" s="53"/>
    </row>
    <row r="133" spans="1:45" s="80" customFormat="1" ht="15" customHeight="1" x14ac:dyDescent="0.25">
      <c r="A133" s="76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4"/>
      <c r="AM133" s="24"/>
      <c r="AN133" s="24"/>
      <c r="AO133" s="48"/>
      <c r="AP133" s="48"/>
      <c r="AQ133" s="48"/>
      <c r="AR133" s="53"/>
      <c r="AS133" s="53"/>
    </row>
    <row r="134" spans="1:45" s="80" customFormat="1" ht="15" customHeight="1" x14ac:dyDescent="0.25">
      <c r="A134" s="76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4"/>
      <c r="AM134" s="24"/>
      <c r="AN134" s="24"/>
      <c r="AO134" s="48"/>
      <c r="AP134" s="48"/>
      <c r="AQ134" s="48"/>
      <c r="AR134" s="53"/>
      <c r="AS134" s="53"/>
    </row>
    <row r="135" spans="1:45" s="80" customFormat="1" ht="15" customHeight="1" x14ac:dyDescent="0.25">
      <c r="A135" s="7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4"/>
      <c r="AM135" s="24"/>
      <c r="AN135" s="24"/>
      <c r="AO135" s="48"/>
      <c r="AP135" s="48"/>
      <c r="AQ135" s="48"/>
      <c r="AR135" s="53"/>
      <c r="AS135" s="53"/>
    </row>
    <row r="136" spans="1:45" s="80" customFormat="1" ht="15" customHeight="1" x14ac:dyDescent="0.25">
      <c r="A136" s="76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4"/>
      <c r="AM136" s="24"/>
      <c r="AN136" s="24"/>
      <c r="AO136" s="48"/>
      <c r="AP136" s="48"/>
      <c r="AQ136" s="48"/>
      <c r="AR136" s="53"/>
      <c r="AS136" s="53"/>
    </row>
    <row r="137" spans="1:45" s="80" customFormat="1" ht="15" customHeight="1" x14ac:dyDescent="0.25">
      <c r="A137" s="76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4"/>
      <c r="AM137" s="24"/>
      <c r="AN137" s="24"/>
      <c r="AO137" s="48"/>
      <c r="AP137" s="48"/>
      <c r="AQ137" s="48"/>
      <c r="AR137" s="53"/>
      <c r="AS137" s="53"/>
    </row>
    <row r="138" spans="1:45" s="80" customFormat="1" ht="15" customHeight="1" x14ac:dyDescent="0.25">
      <c r="A138" s="76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4"/>
      <c r="AM138" s="24"/>
      <c r="AN138" s="24"/>
      <c r="AO138" s="48"/>
      <c r="AP138" s="48"/>
      <c r="AQ138" s="48"/>
      <c r="AR138" s="53"/>
      <c r="AS138" s="53"/>
    </row>
    <row r="139" spans="1:45" s="80" customFormat="1" ht="15" customHeight="1" x14ac:dyDescent="0.25">
      <c r="A139" s="76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4"/>
      <c r="AM139" s="24"/>
      <c r="AN139" s="24"/>
      <c r="AO139" s="48"/>
      <c r="AP139" s="48"/>
      <c r="AQ139" s="48"/>
      <c r="AR139" s="53"/>
      <c r="AS139" s="53"/>
    </row>
    <row r="140" spans="1:45" s="80" customFormat="1" ht="15" customHeight="1" x14ac:dyDescent="0.25">
      <c r="A140" s="76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4"/>
      <c r="AM140" s="24"/>
      <c r="AN140" s="24"/>
      <c r="AO140" s="48"/>
      <c r="AP140" s="48"/>
      <c r="AQ140" s="48"/>
      <c r="AR140" s="53"/>
      <c r="AS140" s="53"/>
    </row>
    <row r="141" spans="1:45" s="80" customFormat="1" ht="15" customHeight="1" x14ac:dyDescent="0.25">
      <c r="A141" s="76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4"/>
      <c r="AM141" s="24"/>
      <c r="AN141" s="24"/>
      <c r="AO141" s="48"/>
      <c r="AP141" s="48"/>
      <c r="AQ141" s="48"/>
      <c r="AR141" s="53"/>
      <c r="AS141" s="53"/>
    </row>
    <row r="142" spans="1:45" s="80" customFormat="1" ht="15" customHeight="1" x14ac:dyDescent="0.25">
      <c r="A142" s="76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4"/>
      <c r="AM142" s="24"/>
      <c r="AN142" s="24"/>
      <c r="AO142" s="48"/>
      <c r="AP142" s="48"/>
      <c r="AQ142" s="48"/>
      <c r="AR142" s="53"/>
      <c r="AS142" s="53"/>
    </row>
    <row r="143" spans="1:45" s="80" customFormat="1" ht="15" customHeight="1" x14ac:dyDescent="0.25">
      <c r="A143" s="7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4"/>
      <c r="AM143" s="24"/>
      <c r="AN143" s="24"/>
      <c r="AO143" s="48"/>
      <c r="AP143" s="48"/>
      <c r="AQ143" s="48"/>
      <c r="AR143" s="53"/>
      <c r="AS143" s="53"/>
    </row>
    <row r="144" spans="1:45" s="80" customFormat="1" ht="15" customHeight="1" x14ac:dyDescent="0.25">
      <c r="A144" s="76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4"/>
      <c r="AM144" s="24"/>
      <c r="AN144" s="24"/>
      <c r="AO144" s="48"/>
      <c r="AP144" s="48"/>
      <c r="AQ144" s="48"/>
      <c r="AR144" s="53"/>
      <c r="AS144" s="53"/>
    </row>
    <row r="145" spans="1:45" s="80" customFormat="1" ht="15" customHeight="1" x14ac:dyDescent="0.25">
      <c r="A145" s="76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4"/>
      <c r="AM145" s="24"/>
      <c r="AN145" s="24"/>
      <c r="AO145" s="48"/>
      <c r="AP145" s="48"/>
      <c r="AQ145" s="48"/>
      <c r="AR145" s="53"/>
      <c r="AS145" s="53"/>
    </row>
    <row r="146" spans="1:45" s="80" customFormat="1" ht="15" customHeight="1" x14ac:dyDescent="0.25">
      <c r="A146" s="76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4"/>
      <c r="AM146" s="24"/>
      <c r="AN146" s="24"/>
      <c r="AO146" s="48"/>
      <c r="AP146" s="48"/>
      <c r="AQ146" s="48"/>
      <c r="AR146" s="53"/>
      <c r="AS146" s="53"/>
    </row>
    <row r="147" spans="1:45" s="80" customFormat="1" ht="15" customHeight="1" x14ac:dyDescent="0.25">
      <c r="A147" s="76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4"/>
      <c r="AM147" s="24"/>
      <c r="AN147" s="24"/>
      <c r="AO147" s="48"/>
      <c r="AP147" s="48"/>
      <c r="AQ147" s="48"/>
      <c r="AR147" s="53"/>
      <c r="AS147" s="53"/>
    </row>
    <row r="148" spans="1:45" s="80" customFormat="1" ht="15" customHeight="1" x14ac:dyDescent="0.25">
      <c r="A148" s="76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4"/>
      <c r="AM148" s="24"/>
      <c r="AN148" s="24"/>
      <c r="AO148" s="48"/>
      <c r="AP148" s="48"/>
      <c r="AQ148" s="48"/>
      <c r="AR148" s="53"/>
      <c r="AS148" s="53"/>
    </row>
    <row r="149" spans="1:45" s="80" customFormat="1" ht="15" customHeight="1" x14ac:dyDescent="0.25">
      <c r="A149" s="76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4"/>
      <c r="AM149" s="24"/>
      <c r="AN149" s="24"/>
      <c r="AO149" s="48"/>
      <c r="AP149" s="48"/>
      <c r="AQ149" s="48"/>
      <c r="AR149" s="53"/>
      <c r="AS149" s="53"/>
    </row>
    <row r="150" spans="1:45" s="80" customFormat="1" ht="15" customHeight="1" x14ac:dyDescent="0.25">
      <c r="A150" s="76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4"/>
      <c r="AM150" s="24"/>
      <c r="AN150" s="24"/>
      <c r="AO150" s="48"/>
      <c r="AP150" s="48"/>
      <c r="AQ150" s="48"/>
      <c r="AR150" s="53"/>
      <c r="AS150" s="53"/>
    </row>
    <row r="151" spans="1:45" s="80" customFormat="1" ht="15" customHeight="1" x14ac:dyDescent="0.25">
      <c r="A151" s="76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4"/>
      <c r="AM151" s="24"/>
      <c r="AN151" s="24"/>
      <c r="AO151" s="48"/>
      <c r="AP151" s="48"/>
      <c r="AQ151" s="48"/>
      <c r="AR151" s="53"/>
      <c r="AS151" s="53"/>
    </row>
    <row r="152" spans="1:45" s="80" customFormat="1" ht="15" customHeight="1" x14ac:dyDescent="0.25">
      <c r="A152" s="76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4"/>
      <c r="AM152" s="24"/>
      <c r="AN152" s="24"/>
      <c r="AO152" s="48"/>
      <c r="AP152" s="48"/>
      <c r="AQ152" s="48"/>
      <c r="AR152" s="53"/>
      <c r="AS152" s="53"/>
    </row>
    <row r="153" spans="1:45" s="80" customFormat="1" ht="15" customHeight="1" x14ac:dyDescent="0.25">
      <c r="A153" s="76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4"/>
      <c r="AM153" s="24"/>
      <c r="AN153" s="24"/>
      <c r="AO153" s="48"/>
      <c r="AP153" s="48"/>
      <c r="AQ153" s="48"/>
      <c r="AR153" s="53"/>
      <c r="AS153" s="53"/>
    </row>
    <row r="154" spans="1:45" s="80" customFormat="1" ht="15" customHeight="1" x14ac:dyDescent="0.25">
      <c r="A154" s="7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4"/>
      <c r="AM154" s="24"/>
      <c r="AN154" s="24"/>
      <c r="AO154" s="48"/>
      <c r="AP154" s="48"/>
      <c r="AQ154" s="48"/>
      <c r="AR154" s="53"/>
      <c r="AS154" s="53"/>
    </row>
    <row r="155" spans="1:45" s="80" customFormat="1" ht="15" customHeight="1" x14ac:dyDescent="0.25">
      <c r="A155" s="76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4"/>
      <c r="AM155" s="24"/>
      <c r="AN155" s="24"/>
      <c r="AO155" s="48"/>
      <c r="AP155" s="48"/>
      <c r="AQ155" s="48"/>
      <c r="AR155" s="53"/>
      <c r="AS155" s="53"/>
    </row>
    <row r="156" spans="1:45" s="80" customFormat="1" ht="15" customHeight="1" x14ac:dyDescent="0.25">
      <c r="A156" s="76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4"/>
      <c r="AM156" s="24"/>
      <c r="AN156" s="24"/>
      <c r="AO156" s="48"/>
      <c r="AP156" s="48"/>
      <c r="AQ156" s="48"/>
      <c r="AR156" s="53"/>
      <c r="AS156" s="53"/>
    </row>
    <row r="157" spans="1:45" s="80" customFormat="1" ht="15" customHeight="1" x14ac:dyDescent="0.25">
      <c r="A157" s="76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4"/>
      <c r="AM157" s="24"/>
      <c r="AN157" s="24"/>
      <c r="AO157" s="48"/>
      <c r="AP157" s="48"/>
      <c r="AQ157" s="48"/>
      <c r="AR157" s="53"/>
      <c r="AS157" s="53"/>
    </row>
    <row r="158" spans="1:45" s="80" customFormat="1" ht="15" customHeight="1" x14ac:dyDescent="0.25">
      <c r="A158" s="76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4"/>
      <c r="AM158" s="24"/>
      <c r="AN158" s="24"/>
      <c r="AO158" s="48"/>
      <c r="AP158" s="48"/>
      <c r="AQ158" s="48"/>
      <c r="AR158" s="53"/>
      <c r="AS158" s="53"/>
    </row>
    <row r="159" spans="1:45" s="80" customFormat="1" ht="15" customHeight="1" x14ac:dyDescent="0.25">
      <c r="A159" s="76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4"/>
      <c r="AM159" s="24"/>
      <c r="AN159" s="24"/>
      <c r="AO159" s="48"/>
      <c r="AP159" s="48"/>
      <c r="AQ159" s="48"/>
      <c r="AR159" s="53"/>
      <c r="AS159" s="53"/>
    </row>
    <row r="160" spans="1:45" s="80" customFormat="1" ht="15" customHeight="1" x14ac:dyDescent="0.25">
      <c r="A160" s="76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4"/>
      <c r="AM160" s="24"/>
      <c r="AN160" s="24"/>
      <c r="AO160" s="48"/>
      <c r="AP160" s="48"/>
      <c r="AQ160" s="48"/>
      <c r="AR160" s="53"/>
      <c r="AS160" s="53"/>
    </row>
    <row r="161" spans="1:45" s="80" customFormat="1" ht="15" customHeight="1" x14ac:dyDescent="0.25">
      <c r="A161" s="76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4"/>
      <c r="AM161" s="24"/>
      <c r="AN161" s="24"/>
      <c r="AO161" s="48"/>
      <c r="AP161" s="48"/>
      <c r="AQ161" s="48"/>
      <c r="AR161" s="53"/>
      <c r="AS161" s="53"/>
    </row>
    <row r="162" spans="1:45" s="80" customFormat="1" ht="15" customHeight="1" x14ac:dyDescent="0.25">
      <c r="A162" s="76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4"/>
      <c r="AM162" s="24"/>
      <c r="AN162" s="24"/>
      <c r="AO162" s="48"/>
      <c r="AP162" s="48"/>
      <c r="AQ162" s="48"/>
      <c r="AR162" s="53"/>
      <c r="AS162" s="53"/>
    </row>
    <row r="163" spans="1:45" s="80" customFormat="1" ht="15" customHeight="1" x14ac:dyDescent="0.25">
      <c r="A163" s="76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4"/>
      <c r="AM163" s="24"/>
      <c r="AN163" s="24"/>
      <c r="AO163" s="48"/>
      <c r="AP163" s="48"/>
      <c r="AQ163" s="48"/>
      <c r="AR163" s="53"/>
      <c r="AS163" s="53"/>
    </row>
    <row r="164" spans="1:45" s="80" customFormat="1" ht="15" customHeight="1" x14ac:dyDescent="0.25">
      <c r="A164" s="76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4"/>
      <c r="AM164" s="24"/>
      <c r="AN164" s="24"/>
      <c r="AO164" s="48"/>
      <c r="AP164" s="48"/>
      <c r="AQ164" s="48"/>
      <c r="AR164" s="53"/>
      <c r="AS164" s="53"/>
    </row>
    <row r="165" spans="1:45" s="80" customFormat="1" ht="15" customHeight="1" x14ac:dyDescent="0.25">
      <c r="A165" s="76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4"/>
      <c r="AM165" s="24"/>
      <c r="AN165" s="24"/>
      <c r="AO165" s="48"/>
      <c r="AP165" s="48"/>
      <c r="AQ165" s="48"/>
      <c r="AR165" s="53"/>
      <c r="AS165" s="53"/>
    </row>
    <row r="166" spans="1:45" s="80" customFormat="1" ht="15" customHeight="1" x14ac:dyDescent="0.25">
      <c r="A166" s="76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4"/>
      <c r="AM166" s="24"/>
      <c r="AN166" s="24"/>
      <c r="AO166" s="48"/>
      <c r="AP166" s="48"/>
      <c r="AQ166" s="48"/>
      <c r="AR166" s="53"/>
      <c r="AS166" s="53"/>
    </row>
    <row r="167" spans="1:45" s="80" customFormat="1" ht="15" customHeight="1" x14ac:dyDescent="0.25">
      <c r="A167" s="76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4"/>
      <c r="AM167" s="24"/>
      <c r="AN167" s="24"/>
      <c r="AO167" s="48"/>
      <c r="AP167" s="48"/>
      <c r="AQ167" s="48"/>
      <c r="AR167" s="53"/>
      <c r="AS167" s="53"/>
    </row>
    <row r="168" spans="1:45" s="80" customFormat="1" ht="15" customHeight="1" x14ac:dyDescent="0.25">
      <c r="A168" s="76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4"/>
      <c r="AM168" s="24"/>
      <c r="AN168" s="24"/>
      <c r="AO168" s="48"/>
      <c r="AP168" s="48"/>
      <c r="AQ168" s="48"/>
      <c r="AR168" s="53"/>
      <c r="AS168" s="53"/>
    </row>
    <row r="169" spans="1:45" s="80" customFormat="1" ht="15" customHeight="1" x14ac:dyDescent="0.25">
      <c r="A169" s="76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4"/>
      <c r="AM169" s="24"/>
      <c r="AN169" s="24"/>
      <c r="AO169" s="48"/>
      <c r="AP169" s="48"/>
      <c r="AQ169" s="48"/>
      <c r="AR169" s="53"/>
      <c r="AS169" s="53"/>
    </row>
    <row r="170" spans="1:45" s="80" customFormat="1" ht="15" customHeight="1" x14ac:dyDescent="0.25">
      <c r="A170" s="76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4"/>
      <c r="AM170" s="24"/>
      <c r="AN170" s="24"/>
      <c r="AO170" s="48"/>
      <c r="AP170" s="48"/>
      <c r="AQ170" s="48"/>
      <c r="AR170" s="53"/>
      <c r="AS170" s="53"/>
    </row>
    <row r="171" spans="1:45" s="80" customFormat="1" ht="15" customHeight="1" x14ac:dyDescent="0.25">
      <c r="A171" s="76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4"/>
      <c r="AM171" s="24"/>
      <c r="AN171" s="24"/>
      <c r="AO171" s="48"/>
      <c r="AP171" s="48"/>
      <c r="AQ171" s="48"/>
      <c r="AR171" s="53"/>
      <c r="AS171" s="53"/>
    </row>
    <row r="172" spans="1:45" s="80" customFormat="1" ht="15" customHeight="1" x14ac:dyDescent="0.25">
      <c r="A172" s="76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4"/>
      <c r="AM172" s="24"/>
      <c r="AN172" s="24"/>
      <c r="AO172" s="48"/>
      <c r="AP172" s="48"/>
      <c r="AQ172" s="48"/>
      <c r="AR172" s="53"/>
      <c r="AS172" s="53"/>
    </row>
    <row r="173" spans="1:45" s="80" customFormat="1" ht="15" customHeight="1" x14ac:dyDescent="0.25">
      <c r="A173" s="76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4"/>
      <c r="AM173" s="24"/>
      <c r="AN173" s="24"/>
      <c r="AO173" s="48"/>
      <c r="AP173" s="48"/>
      <c r="AQ173" s="48"/>
      <c r="AR173" s="53"/>
      <c r="AS173" s="53"/>
    </row>
    <row r="174" spans="1:45" s="80" customFormat="1" ht="15" customHeight="1" x14ac:dyDescent="0.25">
      <c r="A174" s="76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24"/>
      <c r="AM174" s="24"/>
      <c r="AN174" s="24"/>
      <c r="AO174" s="48"/>
      <c r="AP174" s="48"/>
      <c r="AQ174" s="48"/>
      <c r="AR174" s="53"/>
      <c r="AS174" s="53"/>
    </row>
    <row r="175" spans="1:45" s="80" customFormat="1" ht="15" customHeight="1" x14ac:dyDescent="0.25">
      <c r="A175" s="76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24"/>
      <c r="AM175" s="24"/>
      <c r="AN175" s="24"/>
      <c r="AO175" s="48"/>
      <c r="AP175" s="48"/>
      <c r="AQ175" s="48"/>
      <c r="AR175" s="53"/>
      <c r="AS175" s="53"/>
    </row>
    <row r="176" spans="1:45" s="80" customFormat="1" ht="15" customHeight="1" x14ac:dyDescent="0.25">
      <c r="A176" s="76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24"/>
      <c r="AM176" s="24"/>
      <c r="AN176" s="24"/>
      <c r="AO176" s="48"/>
      <c r="AP176" s="48"/>
      <c r="AQ176" s="48"/>
      <c r="AR176" s="53"/>
      <c r="AS176" s="53"/>
    </row>
    <row r="177" spans="1:45" s="80" customFormat="1" ht="15" customHeight="1" x14ac:dyDescent="0.25">
      <c r="A177" s="76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24"/>
      <c r="AM177" s="24"/>
      <c r="AN177" s="24"/>
      <c r="AO177" s="48"/>
      <c r="AP177" s="48"/>
      <c r="AQ177" s="48"/>
      <c r="AR177" s="53"/>
      <c r="AS177" s="53"/>
    </row>
    <row r="178" spans="1:45" s="80" customFormat="1" ht="15" customHeight="1" x14ac:dyDescent="0.25">
      <c r="A178" s="76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24"/>
      <c r="AM178" s="24"/>
      <c r="AN178" s="24"/>
      <c r="AO178" s="48"/>
      <c r="AP178" s="48"/>
      <c r="AQ178" s="48"/>
      <c r="AR178" s="53"/>
      <c r="AS178" s="53"/>
    </row>
    <row r="179" spans="1:45" s="80" customFormat="1" ht="15" customHeight="1" x14ac:dyDescent="0.25">
      <c r="A179" s="76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24"/>
      <c r="AM179" s="24"/>
      <c r="AN179" s="24"/>
      <c r="AO179" s="48"/>
      <c r="AP179" s="48"/>
      <c r="AQ179" s="48"/>
      <c r="AR179" s="53"/>
      <c r="AS179" s="53"/>
    </row>
    <row r="180" spans="1:45" s="80" customFormat="1" ht="15" customHeight="1" x14ac:dyDescent="0.25">
      <c r="A180" s="76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24"/>
      <c r="AM180" s="24"/>
      <c r="AN180" s="24"/>
      <c r="AO180" s="48"/>
      <c r="AP180" s="48"/>
      <c r="AQ180" s="48"/>
      <c r="AR180" s="53"/>
      <c r="AS180" s="53"/>
    </row>
    <row r="181" spans="1:45" s="80" customFormat="1" ht="15" customHeight="1" x14ac:dyDescent="0.25">
      <c r="A181" s="76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24"/>
      <c r="AM181" s="24"/>
      <c r="AN181" s="24"/>
      <c r="AO181" s="48"/>
      <c r="AP181" s="48"/>
      <c r="AQ181" s="48"/>
      <c r="AR181" s="53"/>
      <c r="AS181" s="53"/>
    </row>
    <row r="182" spans="1:45" s="80" customFormat="1" ht="15" customHeight="1" x14ac:dyDescent="0.25">
      <c r="A182" s="76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24"/>
      <c r="AM182" s="24"/>
      <c r="AN182" s="24"/>
      <c r="AO182" s="48"/>
      <c r="AP182" s="48"/>
      <c r="AQ182" s="48"/>
      <c r="AR182" s="53"/>
      <c r="AS182" s="53"/>
    </row>
    <row r="183" spans="1:45" s="80" customFormat="1" ht="15" customHeight="1" x14ac:dyDescent="0.25">
      <c r="A183" s="76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24"/>
      <c r="AM183" s="24"/>
      <c r="AN183" s="24"/>
      <c r="AO183" s="48"/>
      <c r="AP183" s="48"/>
      <c r="AQ183" s="48"/>
      <c r="AR183" s="53"/>
      <c r="AS183" s="53"/>
    </row>
    <row r="184" spans="1:45" s="80" customFormat="1" ht="15" customHeight="1" x14ac:dyDescent="0.25">
      <c r="A184" s="76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24"/>
      <c r="AM184" s="24"/>
      <c r="AN184" s="24"/>
      <c r="AO184" s="48"/>
      <c r="AP184" s="48"/>
      <c r="AQ184" s="48"/>
      <c r="AR184" s="53"/>
      <c r="AS184" s="53"/>
    </row>
    <row r="185" spans="1:45" s="80" customFormat="1" ht="15" customHeight="1" x14ac:dyDescent="0.25">
      <c r="A185" s="76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24"/>
      <c r="AM185" s="24"/>
      <c r="AN185" s="24"/>
      <c r="AO185" s="48"/>
      <c r="AP185" s="48"/>
      <c r="AQ185" s="48"/>
      <c r="AR185" s="53"/>
      <c r="AS185" s="53"/>
    </row>
    <row r="186" spans="1:45" s="80" customFormat="1" ht="15" customHeight="1" x14ac:dyDescent="0.25">
      <c r="A186" s="76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24"/>
      <c r="AM186" s="24"/>
      <c r="AN186" s="24"/>
      <c r="AO186" s="48"/>
      <c r="AP186" s="48"/>
      <c r="AQ186" s="48"/>
      <c r="AR186" s="53"/>
      <c r="AS186" s="53"/>
    </row>
    <row r="187" spans="1:45" s="80" customFormat="1" ht="15" customHeight="1" x14ac:dyDescent="0.25">
      <c r="A187" s="76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24"/>
      <c r="AM187" s="24"/>
      <c r="AN187" s="24"/>
      <c r="AO187" s="48"/>
      <c r="AP187" s="48"/>
      <c r="AQ187" s="48"/>
      <c r="AR187" s="53"/>
      <c r="AS187" s="53"/>
    </row>
    <row r="188" spans="1:45" s="80" customFormat="1" ht="15" customHeight="1" x14ac:dyDescent="0.25">
      <c r="A188" s="76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24"/>
      <c r="AM188" s="24"/>
      <c r="AN188" s="24"/>
      <c r="AO188" s="48"/>
      <c r="AP188" s="48"/>
      <c r="AQ188" s="48"/>
      <c r="AR188" s="53"/>
      <c r="AS188" s="53"/>
    </row>
    <row r="189" spans="1:45" s="80" customFormat="1" ht="15" customHeight="1" x14ac:dyDescent="0.25">
      <c r="A189" s="76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24"/>
      <c r="AM189" s="24"/>
      <c r="AN189" s="24"/>
      <c r="AO189" s="48"/>
      <c r="AP189" s="48"/>
      <c r="AQ189" s="48"/>
      <c r="AR189" s="53"/>
      <c r="AS189" s="53"/>
    </row>
    <row r="190" spans="1:45" s="80" customFormat="1" ht="15" customHeight="1" x14ac:dyDescent="0.25">
      <c r="A190" s="76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24"/>
      <c r="AM190" s="24"/>
      <c r="AN190" s="24"/>
      <c r="AO190" s="48"/>
      <c r="AP190" s="48"/>
      <c r="AQ190" s="48"/>
      <c r="AR190" s="53"/>
      <c r="AS190" s="53"/>
    </row>
    <row r="191" spans="1:45" s="80" customFormat="1" ht="15" customHeight="1" x14ac:dyDescent="0.25">
      <c r="A191" s="76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24"/>
      <c r="AM191" s="24"/>
      <c r="AN191" s="24"/>
      <c r="AO191" s="48"/>
      <c r="AP191" s="48"/>
      <c r="AQ191" s="48"/>
      <c r="AR191" s="53"/>
      <c r="AS191" s="53"/>
    </row>
    <row r="192" spans="1:45" s="80" customFormat="1" ht="15" customHeight="1" x14ac:dyDescent="0.25">
      <c r="A192" s="76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24"/>
      <c r="AM192" s="24"/>
      <c r="AN192" s="24"/>
      <c r="AO192" s="48"/>
      <c r="AP192" s="48"/>
      <c r="AQ192" s="48"/>
      <c r="AR192" s="53"/>
      <c r="AS192" s="53"/>
    </row>
    <row r="193" spans="1:45" s="80" customFormat="1" ht="15" customHeight="1" x14ac:dyDescent="0.25">
      <c r="A193" s="76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24"/>
      <c r="AM193" s="24"/>
      <c r="AN193" s="24"/>
      <c r="AO193" s="48"/>
      <c r="AP193" s="48"/>
      <c r="AQ193" s="48"/>
      <c r="AR193" s="53"/>
      <c r="AS193" s="53"/>
    </row>
    <row r="194" spans="1:45" s="80" customFormat="1" ht="15" customHeight="1" x14ac:dyDescent="0.25">
      <c r="A194" s="76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24"/>
      <c r="AM194" s="24"/>
      <c r="AN194" s="24"/>
      <c r="AO194" s="48"/>
      <c r="AP194" s="48"/>
      <c r="AQ194" s="48"/>
      <c r="AR194" s="53"/>
      <c r="AS194" s="53"/>
    </row>
    <row r="195" spans="1:45" s="80" customFormat="1" ht="15" customHeight="1" x14ac:dyDescent="0.25">
      <c r="A195" s="76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24"/>
      <c r="AM195" s="24"/>
      <c r="AN195" s="24"/>
      <c r="AO195" s="48"/>
      <c r="AP195" s="48"/>
      <c r="AQ195" s="48"/>
      <c r="AR195" s="53"/>
      <c r="AS195" s="53"/>
    </row>
    <row r="196" spans="1:45" s="80" customFormat="1" ht="15" customHeight="1" x14ac:dyDescent="0.25">
      <c r="A196" s="76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24"/>
      <c r="AM196" s="24"/>
      <c r="AN196" s="24"/>
      <c r="AO196" s="48"/>
      <c r="AP196" s="48"/>
      <c r="AQ196" s="48"/>
      <c r="AR196" s="53"/>
      <c r="AS196" s="53"/>
    </row>
    <row r="197" spans="1:45" s="80" customFormat="1" ht="15" customHeight="1" x14ac:dyDescent="0.25">
      <c r="A197" s="76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24"/>
      <c r="AM197" s="24"/>
      <c r="AN197" s="24"/>
      <c r="AO197" s="48"/>
      <c r="AP197" s="48"/>
      <c r="AQ197" s="48"/>
      <c r="AR197" s="53"/>
      <c r="AS197" s="53"/>
    </row>
    <row r="198" spans="1:45" s="80" customFormat="1" ht="15" customHeight="1" x14ac:dyDescent="0.25">
      <c r="A198" s="76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24"/>
      <c r="AM198" s="24"/>
      <c r="AN198" s="24"/>
      <c r="AO198" s="48"/>
      <c r="AP198" s="48"/>
      <c r="AQ198" s="48"/>
      <c r="AR198" s="53"/>
      <c r="AS198" s="53"/>
    </row>
    <row r="199" spans="1:45" s="80" customFormat="1" ht="15" customHeight="1" x14ac:dyDescent="0.25">
      <c r="A199" s="76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24"/>
      <c r="AM199" s="24"/>
      <c r="AN199" s="24"/>
      <c r="AO199" s="48"/>
      <c r="AP199" s="48"/>
      <c r="AQ199" s="48"/>
      <c r="AR199" s="53"/>
      <c r="AS199" s="53"/>
    </row>
    <row r="200" spans="1:45" s="80" customFormat="1" ht="15" customHeight="1" x14ac:dyDescent="0.25">
      <c r="A200" s="76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24"/>
      <c r="AM200" s="24"/>
      <c r="AN200" s="24"/>
      <c r="AO200" s="48"/>
      <c r="AP200" s="48"/>
      <c r="AQ200" s="48"/>
      <c r="AR200" s="53"/>
      <c r="AS200" s="53"/>
    </row>
    <row r="201" spans="1:45" s="80" customFormat="1" ht="15" customHeight="1" x14ac:dyDescent="0.25">
      <c r="A201" s="76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24"/>
      <c r="AM201" s="24"/>
      <c r="AN201" s="24"/>
      <c r="AO201" s="48"/>
      <c r="AP201" s="48"/>
      <c r="AQ201" s="48"/>
      <c r="AR201" s="53"/>
      <c r="AS201" s="53"/>
    </row>
    <row r="202" spans="1:45" s="80" customFormat="1" ht="15" customHeight="1" x14ac:dyDescent="0.25">
      <c r="A202" s="76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24"/>
      <c r="AM202" s="24"/>
      <c r="AN202" s="24"/>
      <c r="AO202" s="48"/>
      <c r="AP202" s="48"/>
      <c r="AQ202" s="48"/>
      <c r="AR202" s="53"/>
      <c r="AS202" s="53"/>
    </row>
    <row r="203" spans="1:45" s="80" customFormat="1" ht="15" customHeight="1" x14ac:dyDescent="0.25">
      <c r="A203" s="76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24"/>
      <c r="AM203" s="24"/>
      <c r="AN203" s="24"/>
      <c r="AO203" s="48"/>
      <c r="AP203" s="48"/>
      <c r="AQ203" s="48"/>
      <c r="AR203" s="53"/>
      <c r="AS203" s="53"/>
    </row>
    <row r="204" spans="1:45" s="80" customFormat="1" ht="15" customHeight="1" x14ac:dyDescent="0.25">
      <c r="A204" s="76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24"/>
      <c r="AM204" s="24"/>
      <c r="AN204" s="24"/>
      <c r="AO204" s="48"/>
      <c r="AP204" s="48"/>
      <c r="AQ204" s="48"/>
      <c r="AR204" s="53"/>
      <c r="AS204" s="53"/>
    </row>
    <row r="205" spans="1:45" s="80" customFormat="1" ht="15" customHeight="1" x14ac:dyDescent="0.25">
      <c r="A205" s="76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24"/>
      <c r="AM205" s="24"/>
      <c r="AN205" s="24"/>
      <c r="AO205" s="48"/>
      <c r="AP205" s="48"/>
      <c r="AQ205" s="48"/>
      <c r="AR205" s="53"/>
      <c r="AS205" s="53"/>
    </row>
    <row r="206" spans="1:45" s="80" customFormat="1" ht="15" customHeight="1" x14ac:dyDescent="0.25">
      <c r="A206" s="76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24"/>
      <c r="AM206" s="24"/>
      <c r="AN206" s="24"/>
      <c r="AO206" s="48"/>
      <c r="AP206" s="48"/>
      <c r="AQ206" s="48"/>
      <c r="AR206" s="53"/>
      <c r="AS206" s="53"/>
    </row>
    <row r="207" spans="1:45" s="80" customFormat="1" ht="15" customHeight="1" x14ac:dyDescent="0.25">
      <c r="A207" s="76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24"/>
      <c r="AM207" s="24"/>
      <c r="AN207" s="24"/>
      <c r="AO207" s="48"/>
      <c r="AP207" s="48"/>
      <c r="AQ207" s="48"/>
      <c r="AR207" s="53"/>
      <c r="AS207" s="53"/>
    </row>
    <row r="208" spans="1:45" s="80" customFormat="1" ht="15" customHeight="1" x14ac:dyDescent="0.25">
      <c r="A208" s="76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24"/>
      <c r="AM208" s="24"/>
      <c r="AN208" s="24"/>
      <c r="AO208" s="48"/>
      <c r="AP208" s="48"/>
      <c r="AQ208" s="48"/>
      <c r="AR208" s="53"/>
      <c r="AS208" s="53"/>
    </row>
    <row r="209" spans="1:45" s="80" customFormat="1" ht="15" customHeight="1" x14ac:dyDescent="0.25">
      <c r="A209" s="76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24"/>
      <c r="AM209" s="24"/>
      <c r="AN209" s="24"/>
      <c r="AO209" s="48"/>
      <c r="AP209" s="48"/>
      <c r="AQ209" s="48"/>
      <c r="AR209" s="53"/>
      <c r="AS209" s="53"/>
    </row>
    <row r="210" spans="1:45" s="80" customFormat="1" ht="15" customHeight="1" x14ac:dyDescent="0.25">
      <c r="A210" s="76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24"/>
      <c r="AM210" s="24"/>
      <c r="AN210" s="24"/>
      <c r="AO210" s="48"/>
      <c r="AP210" s="48"/>
      <c r="AQ210" s="48"/>
      <c r="AR210" s="53"/>
      <c r="AS210" s="53"/>
    </row>
    <row r="211" spans="1:45" s="80" customFormat="1" ht="15" customHeight="1" x14ac:dyDescent="0.25">
      <c r="A211" s="76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24"/>
      <c r="AM211" s="24"/>
      <c r="AN211" s="24"/>
      <c r="AO211" s="48"/>
      <c r="AP211" s="48"/>
      <c r="AQ211" s="48"/>
      <c r="AR211" s="53"/>
      <c r="AS211" s="53"/>
    </row>
    <row r="212" spans="1:45" s="80" customFormat="1" ht="15" customHeight="1" x14ac:dyDescent="0.25">
      <c r="A212" s="76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24"/>
      <c r="AM212" s="24"/>
      <c r="AN212" s="24"/>
      <c r="AO212" s="48"/>
      <c r="AP212" s="48"/>
      <c r="AQ212" s="48"/>
      <c r="AR212" s="53"/>
      <c r="AS212" s="53"/>
    </row>
    <row r="213" spans="1:45" s="80" customFormat="1" ht="15" customHeight="1" x14ac:dyDescent="0.25">
      <c r="A213" s="76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24"/>
      <c r="AM213" s="24"/>
      <c r="AN213" s="24"/>
      <c r="AO213" s="48"/>
      <c r="AP213" s="48"/>
      <c r="AQ213" s="48"/>
      <c r="AR213" s="53"/>
      <c r="AS213" s="53"/>
    </row>
    <row r="214" spans="1:45" s="80" customFormat="1" ht="15" customHeight="1" x14ac:dyDescent="0.25">
      <c r="A214" s="76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24"/>
      <c r="AM214" s="24"/>
      <c r="AN214" s="24"/>
      <c r="AO214" s="48"/>
      <c r="AP214" s="48"/>
      <c r="AQ214" s="48"/>
      <c r="AR214" s="53"/>
      <c r="AS214" s="53"/>
    </row>
    <row r="215" spans="1:45" s="80" customFormat="1" ht="15" customHeight="1" x14ac:dyDescent="0.25">
      <c r="A215" s="76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24"/>
      <c r="AM215" s="24"/>
      <c r="AN215" s="24"/>
      <c r="AO215" s="48"/>
      <c r="AP215" s="48"/>
      <c r="AQ215" s="48"/>
      <c r="AR215" s="53"/>
      <c r="AS215" s="53"/>
    </row>
    <row r="216" spans="1:45" s="80" customFormat="1" ht="15" customHeight="1" x14ac:dyDescent="0.25">
      <c r="A216" s="76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24"/>
      <c r="AM216" s="24"/>
      <c r="AN216" s="24"/>
      <c r="AO216" s="48"/>
      <c r="AP216" s="48"/>
      <c r="AQ216" s="48"/>
      <c r="AR216" s="53"/>
      <c r="AS216" s="53"/>
    </row>
  </sheetData>
  <sortState ref="B25:AQ26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51" customWidth="1"/>
    <col min="13" max="13" width="6.28515625" style="51" customWidth="1"/>
    <col min="14" max="14" width="6.140625" style="51" customWidth="1"/>
    <col min="15" max="15" width="6.28515625" style="51" customWidth="1"/>
    <col min="16" max="16" width="0.7109375" style="5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1" customWidth="1"/>
    <col min="38" max="38" width="0.7109375" style="5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6" t="s">
        <v>34</v>
      </c>
      <c r="C1" s="7"/>
      <c r="D1" s="8"/>
      <c r="E1" s="9" t="s">
        <v>52</v>
      </c>
      <c r="F1" s="168"/>
      <c r="G1" s="87"/>
      <c r="H1" s="87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68"/>
      <c r="AB1" s="168"/>
      <c r="AC1" s="87"/>
      <c r="AD1" s="87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39" t="s">
        <v>53</v>
      </c>
      <c r="C2" s="40"/>
      <c r="D2" s="186"/>
      <c r="E2" s="14" t="s">
        <v>13</v>
      </c>
      <c r="F2" s="15"/>
      <c r="G2" s="15"/>
      <c r="H2" s="15"/>
      <c r="I2" s="21"/>
      <c r="J2" s="16"/>
      <c r="K2" s="135"/>
      <c r="L2" s="23" t="s">
        <v>217</v>
      </c>
      <c r="M2" s="15"/>
      <c r="N2" s="15"/>
      <c r="O2" s="22"/>
      <c r="P2" s="20"/>
      <c r="Q2" s="23" t="s">
        <v>218</v>
      </c>
      <c r="R2" s="15"/>
      <c r="S2" s="15"/>
      <c r="T2" s="15"/>
      <c r="U2" s="21"/>
      <c r="V2" s="22"/>
      <c r="W2" s="20"/>
      <c r="X2" s="27" t="s">
        <v>212</v>
      </c>
      <c r="Y2" s="28"/>
      <c r="Z2" s="169"/>
      <c r="AA2" s="14" t="s">
        <v>13</v>
      </c>
      <c r="AB2" s="15"/>
      <c r="AC2" s="15"/>
      <c r="AD2" s="15"/>
      <c r="AE2" s="21"/>
      <c r="AF2" s="16"/>
      <c r="AG2" s="135"/>
      <c r="AH2" s="23" t="s">
        <v>219</v>
      </c>
      <c r="AI2" s="15"/>
      <c r="AJ2" s="15"/>
      <c r="AK2" s="22"/>
      <c r="AL2" s="20"/>
      <c r="AM2" s="23" t="s">
        <v>218</v>
      </c>
      <c r="AN2" s="15"/>
      <c r="AO2" s="15"/>
      <c r="AP2" s="15"/>
      <c r="AQ2" s="21"/>
      <c r="AR2" s="22"/>
      <c r="AS2" s="170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70"/>
      <c r="L3" s="19" t="s">
        <v>5</v>
      </c>
      <c r="M3" s="19" t="s">
        <v>6</v>
      </c>
      <c r="N3" s="19" t="s">
        <v>54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7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70"/>
      <c r="AH3" s="19" t="s">
        <v>5</v>
      </c>
      <c r="AI3" s="19" t="s">
        <v>6</v>
      </c>
      <c r="AJ3" s="19" t="s">
        <v>54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70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2"/>
      <c r="C4" s="43"/>
      <c r="D4" s="35"/>
      <c r="E4" s="32"/>
      <c r="F4" s="32"/>
      <c r="G4" s="32"/>
      <c r="H4" s="33"/>
      <c r="I4" s="32"/>
      <c r="J4" s="45"/>
      <c r="K4" s="51"/>
      <c r="L4" s="107"/>
      <c r="M4" s="19"/>
      <c r="N4" s="19"/>
      <c r="O4" s="19"/>
      <c r="Q4" s="32"/>
      <c r="R4" s="32"/>
      <c r="S4" s="33"/>
      <c r="T4" s="32"/>
      <c r="U4" s="32"/>
      <c r="V4" s="33"/>
      <c r="W4" s="51"/>
      <c r="X4" s="32">
        <v>2001</v>
      </c>
      <c r="Y4" s="32" t="s">
        <v>46</v>
      </c>
      <c r="Z4" s="35" t="s">
        <v>215</v>
      </c>
      <c r="AA4" s="32">
        <v>9</v>
      </c>
      <c r="AB4" s="32">
        <v>0</v>
      </c>
      <c r="AC4" s="32">
        <v>2</v>
      </c>
      <c r="AD4" s="32">
        <v>4</v>
      </c>
      <c r="AE4" s="32">
        <v>20</v>
      </c>
      <c r="AF4" s="59">
        <v>0.52629999999999999</v>
      </c>
      <c r="AG4" s="24">
        <v>38</v>
      </c>
      <c r="AH4" s="17"/>
      <c r="AI4" s="17"/>
      <c r="AJ4" s="17"/>
      <c r="AK4" s="19"/>
      <c r="AL4" s="24"/>
      <c r="AM4" s="32"/>
      <c r="AN4" s="32"/>
      <c r="AO4" s="32"/>
      <c r="AP4" s="32"/>
      <c r="AQ4" s="32"/>
      <c r="AR4" s="185"/>
      <c r="AS4" s="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2"/>
      <c r="C5" s="43"/>
      <c r="D5" s="35"/>
      <c r="E5" s="32"/>
      <c r="F5" s="32"/>
      <c r="G5" s="32"/>
      <c r="H5" s="33"/>
      <c r="I5" s="32"/>
      <c r="J5" s="45"/>
      <c r="K5" s="51"/>
      <c r="L5" s="107"/>
      <c r="M5" s="19"/>
      <c r="N5" s="19"/>
      <c r="O5" s="19"/>
      <c r="Q5" s="32"/>
      <c r="R5" s="32"/>
      <c r="S5" s="33"/>
      <c r="T5" s="32"/>
      <c r="U5" s="32"/>
      <c r="V5" s="33"/>
      <c r="W5" s="51"/>
      <c r="X5" s="32">
        <v>2002</v>
      </c>
      <c r="Y5" s="32" t="s">
        <v>40</v>
      </c>
      <c r="Z5" s="35" t="s">
        <v>215</v>
      </c>
      <c r="AA5" s="32">
        <v>17</v>
      </c>
      <c r="AB5" s="32">
        <v>1</v>
      </c>
      <c r="AC5" s="32">
        <v>5</v>
      </c>
      <c r="AD5" s="32">
        <v>36</v>
      </c>
      <c r="AE5" s="32">
        <v>107</v>
      </c>
      <c r="AF5" s="59">
        <v>0.7379</v>
      </c>
      <c r="AG5" s="24">
        <v>145</v>
      </c>
      <c r="AH5" s="17"/>
      <c r="AI5" s="19" t="s">
        <v>46</v>
      </c>
      <c r="AJ5" s="17"/>
      <c r="AK5" s="19" t="s">
        <v>48</v>
      </c>
      <c r="AL5" s="24"/>
      <c r="AM5" s="32">
        <v>5</v>
      </c>
      <c r="AN5" s="32">
        <v>0</v>
      </c>
      <c r="AO5" s="32">
        <v>2</v>
      </c>
      <c r="AP5" s="32">
        <v>13</v>
      </c>
      <c r="AQ5" s="32">
        <v>32</v>
      </c>
      <c r="AR5" s="185">
        <v>0.71109999999999995</v>
      </c>
      <c r="AS5" s="1">
        <v>45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2">
        <v>2003</v>
      </c>
      <c r="C6" s="33" t="s">
        <v>48</v>
      </c>
      <c r="D6" s="35" t="s">
        <v>45</v>
      </c>
      <c r="E6" s="32">
        <v>19</v>
      </c>
      <c r="F6" s="32">
        <v>1</v>
      </c>
      <c r="G6" s="33">
        <v>4</v>
      </c>
      <c r="H6" s="32">
        <v>13</v>
      </c>
      <c r="I6" s="32">
        <v>70</v>
      </c>
      <c r="J6" s="45">
        <v>0.68</v>
      </c>
      <c r="K6" s="51">
        <v>103</v>
      </c>
      <c r="L6" s="107"/>
      <c r="M6" s="19"/>
      <c r="N6" s="19"/>
      <c r="O6" s="19"/>
      <c r="Q6" s="32">
        <v>2</v>
      </c>
      <c r="R6" s="32">
        <v>0</v>
      </c>
      <c r="S6" s="33">
        <v>0</v>
      </c>
      <c r="T6" s="32">
        <v>0</v>
      </c>
      <c r="U6" s="32">
        <v>11</v>
      </c>
      <c r="V6" s="45">
        <v>0.68799999999999994</v>
      </c>
      <c r="W6" s="51">
        <v>16</v>
      </c>
      <c r="X6" s="32"/>
      <c r="Y6" s="43"/>
      <c r="Z6" s="35"/>
      <c r="AA6" s="32"/>
      <c r="AB6" s="32"/>
      <c r="AC6" s="32"/>
      <c r="AD6" s="33"/>
      <c r="AE6" s="32"/>
      <c r="AF6" s="45"/>
      <c r="AG6" s="51"/>
      <c r="AH6" s="107"/>
      <c r="AI6" s="19"/>
      <c r="AJ6" s="19"/>
      <c r="AK6" s="19"/>
      <c r="AM6" s="32"/>
      <c r="AN6" s="32"/>
      <c r="AO6" s="33"/>
      <c r="AP6" s="32"/>
      <c r="AQ6" s="32"/>
      <c r="AR6" s="33"/>
      <c r="AS6" s="5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90" t="s">
        <v>214</v>
      </c>
      <c r="C7" s="84"/>
      <c r="D7" s="83"/>
      <c r="E7" s="82">
        <f>SUM(E4:E6)</f>
        <v>19</v>
      </c>
      <c r="F7" s="82">
        <f>SUM(F4:F6)</f>
        <v>1</v>
      </c>
      <c r="G7" s="82">
        <f>SUM(G4:G6)</f>
        <v>4</v>
      </c>
      <c r="H7" s="82">
        <f>SUM(H4:H6)</f>
        <v>13</v>
      </c>
      <c r="I7" s="82">
        <f>SUM(I4:I6)</f>
        <v>70</v>
      </c>
      <c r="J7" s="174">
        <f>PRODUCT(I7/K7)</f>
        <v>0.67961165048543692</v>
      </c>
      <c r="K7" s="135">
        <f>SUM(K4:K6)</f>
        <v>103</v>
      </c>
      <c r="L7" s="23"/>
      <c r="M7" s="21"/>
      <c r="N7" s="159"/>
      <c r="O7" s="160"/>
      <c r="P7" s="24"/>
      <c r="Q7" s="82">
        <f>SUM(Q4:Q6)</f>
        <v>2</v>
      </c>
      <c r="R7" s="82">
        <f>SUM(R4:R6)</f>
        <v>0</v>
      </c>
      <c r="S7" s="82">
        <f>SUM(S4:S6)</f>
        <v>0</v>
      </c>
      <c r="T7" s="82">
        <f>SUM(T4:T6)</f>
        <v>0</v>
      </c>
      <c r="U7" s="82">
        <f>SUM(U4:U6)</f>
        <v>11</v>
      </c>
      <c r="V7" s="174">
        <f>PRODUCT(U7/W7)</f>
        <v>0.6875</v>
      </c>
      <c r="W7" s="135">
        <f>SUM(W4:W6)</f>
        <v>16</v>
      </c>
      <c r="X7" s="17" t="s">
        <v>214</v>
      </c>
      <c r="Y7" s="18"/>
      <c r="Z7" s="16"/>
      <c r="AA7" s="82">
        <f>SUM(AA4:AA6)</f>
        <v>26</v>
      </c>
      <c r="AB7" s="82">
        <f>SUM(AB4:AB6)</f>
        <v>1</v>
      </c>
      <c r="AC7" s="82">
        <f>SUM(AC4:AC6)</f>
        <v>7</v>
      </c>
      <c r="AD7" s="82">
        <f>SUM(AD4:AD6)</f>
        <v>40</v>
      </c>
      <c r="AE7" s="82">
        <f>SUM(AE4:AE6)</f>
        <v>127</v>
      </c>
      <c r="AF7" s="174">
        <f>PRODUCT(AE7/AG7)</f>
        <v>0.69398907103825136</v>
      </c>
      <c r="AG7" s="135">
        <f>SUM(AG4:AG6)</f>
        <v>183</v>
      </c>
      <c r="AH7" s="23"/>
      <c r="AI7" s="21"/>
      <c r="AJ7" s="159"/>
      <c r="AK7" s="160"/>
      <c r="AL7" s="24"/>
      <c r="AM7" s="82">
        <f>SUM(AM4:AM6)</f>
        <v>5</v>
      </c>
      <c r="AN7" s="82">
        <f>SUM(AN4:AN6)</f>
        <v>0</v>
      </c>
      <c r="AO7" s="82">
        <f>SUM(AO4:AO6)</f>
        <v>2</v>
      </c>
      <c r="AP7" s="82">
        <f>SUM(AP4:AP6)</f>
        <v>13</v>
      </c>
      <c r="AQ7" s="82">
        <f>SUM(AQ4:AQ6)</f>
        <v>32</v>
      </c>
      <c r="AR7" s="174">
        <f>PRODUCT(AQ7/AS7)</f>
        <v>0.71111111111111114</v>
      </c>
      <c r="AS7" s="170">
        <f>SUM(AS4:AS6)</f>
        <v>45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51"/>
      <c r="L8" s="24"/>
      <c r="M8" s="24"/>
      <c r="N8" s="24"/>
      <c r="O8" s="24"/>
      <c r="P8" s="48"/>
      <c r="Q8" s="48"/>
      <c r="R8" s="52"/>
      <c r="S8" s="48"/>
      <c r="T8" s="48"/>
      <c r="U8" s="24"/>
      <c r="V8" s="24"/>
      <c r="W8" s="51"/>
      <c r="X8" s="48"/>
      <c r="Y8" s="48"/>
      <c r="Z8" s="48"/>
      <c r="AA8" s="48"/>
      <c r="AB8" s="48"/>
      <c r="AC8" s="48"/>
      <c r="AD8" s="48"/>
      <c r="AE8" s="48"/>
      <c r="AF8" s="49"/>
      <c r="AG8" s="51"/>
      <c r="AH8" s="24"/>
      <c r="AI8" s="24"/>
      <c r="AJ8" s="24"/>
      <c r="AK8" s="24"/>
      <c r="AL8" s="48"/>
      <c r="AM8" s="48"/>
      <c r="AN8" s="52"/>
      <c r="AO8" s="48"/>
      <c r="AP8" s="48"/>
      <c r="AQ8" s="24"/>
      <c r="AR8" s="24"/>
      <c r="AS8" s="5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178" t="s">
        <v>213</v>
      </c>
      <c r="C9" s="179"/>
      <c r="D9" s="180"/>
      <c r="E9" s="16" t="s">
        <v>3</v>
      </c>
      <c r="F9" s="19" t="s">
        <v>8</v>
      </c>
      <c r="G9" s="16" t="s">
        <v>5</v>
      </c>
      <c r="H9" s="19" t="s">
        <v>6</v>
      </c>
      <c r="I9" s="19" t="s">
        <v>17</v>
      </c>
      <c r="J9" s="19" t="s">
        <v>22</v>
      </c>
      <c r="K9" s="24"/>
      <c r="L9" s="19" t="s">
        <v>27</v>
      </c>
      <c r="M9" s="19" t="s">
        <v>28</v>
      </c>
      <c r="N9" s="19" t="s">
        <v>220</v>
      </c>
      <c r="O9" s="19" t="s">
        <v>221</v>
      </c>
      <c r="Q9" s="52"/>
      <c r="R9" s="52" t="s">
        <v>49</v>
      </c>
      <c r="S9" s="52"/>
      <c r="T9" s="48" t="s">
        <v>224</v>
      </c>
      <c r="U9" s="24"/>
      <c r="V9" s="51"/>
      <c r="W9" s="51"/>
      <c r="X9" s="177"/>
      <c r="Y9" s="177"/>
      <c r="Z9" s="177"/>
      <c r="AA9" s="177"/>
      <c r="AB9" s="177"/>
      <c r="AC9" s="48"/>
      <c r="AD9" s="48"/>
      <c r="AE9" s="48"/>
      <c r="AF9" s="48"/>
      <c r="AG9" s="48"/>
      <c r="AH9" s="48"/>
      <c r="AI9" s="48"/>
      <c r="AJ9" s="48"/>
      <c r="AK9" s="48"/>
      <c r="AM9" s="51"/>
      <c r="AN9" s="177"/>
      <c r="AO9" s="177"/>
      <c r="AP9" s="177"/>
      <c r="AQ9" s="177"/>
      <c r="AR9" s="177"/>
      <c r="AS9" s="177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5" t="s">
        <v>12</v>
      </c>
      <c r="C10" s="13"/>
      <c r="D10" s="57"/>
      <c r="E10" s="181">
        <v>609</v>
      </c>
      <c r="F10" s="181">
        <v>36</v>
      </c>
      <c r="G10" s="181">
        <v>132</v>
      </c>
      <c r="H10" s="181">
        <v>708</v>
      </c>
      <c r="I10" s="181">
        <v>2989</v>
      </c>
      <c r="J10" s="187">
        <v>0.68400000000000005</v>
      </c>
      <c r="K10" s="48">
        <f>PRODUCT(I10/J10)</f>
        <v>4369.8830409356724</v>
      </c>
      <c r="L10" s="182">
        <f>PRODUCT((F10+G10)/E10)</f>
        <v>0.27586206896551724</v>
      </c>
      <c r="M10" s="182">
        <f>PRODUCT(H10/E10)</f>
        <v>1.1625615763546797</v>
      </c>
      <c r="N10" s="182">
        <f>PRODUCT((F10+G10+H10)/E10)</f>
        <v>1.4384236453201971</v>
      </c>
      <c r="O10" s="182">
        <f>PRODUCT(I10/E10)</f>
        <v>4.9080459770114944</v>
      </c>
      <c r="Q10" s="52"/>
      <c r="R10" s="52"/>
      <c r="S10" s="52"/>
      <c r="T10" s="48" t="s">
        <v>51</v>
      </c>
      <c r="U10" s="48"/>
      <c r="V10" s="48"/>
      <c r="W10" s="49"/>
      <c r="X10" s="24"/>
      <c r="Y10" s="48"/>
      <c r="Z10" s="52"/>
      <c r="AA10" s="48"/>
      <c r="AB10" s="52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2"/>
      <c r="AO10" s="52"/>
      <c r="AP10" s="52"/>
      <c r="AQ10" s="52"/>
      <c r="AR10" s="52"/>
      <c r="AS10" s="52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71" t="s">
        <v>53</v>
      </c>
      <c r="C11" s="172"/>
      <c r="D11" s="173"/>
      <c r="E11" s="181">
        <f>PRODUCT(E7+Q7)</f>
        <v>21</v>
      </c>
      <c r="F11" s="181">
        <f>PRODUCT(F7+R7)</f>
        <v>1</v>
      </c>
      <c r="G11" s="181">
        <f>PRODUCT(G7+S7)</f>
        <v>4</v>
      </c>
      <c r="H11" s="181">
        <f>PRODUCT(H7+T7)</f>
        <v>13</v>
      </c>
      <c r="I11" s="181">
        <f>PRODUCT(I7+U7)</f>
        <v>81</v>
      </c>
      <c r="J11" s="187">
        <f>PRODUCT(I11/K11)</f>
        <v>0.68067226890756305</v>
      </c>
      <c r="K11" s="48">
        <f>PRODUCT(K7+W7)</f>
        <v>119</v>
      </c>
      <c r="L11" s="182">
        <f>PRODUCT((F11+G11)/E11)</f>
        <v>0.23809523809523808</v>
      </c>
      <c r="M11" s="182">
        <f>PRODUCT(H11/E11)</f>
        <v>0.61904761904761907</v>
      </c>
      <c r="N11" s="182">
        <f>PRODUCT((F11+G11+H11)/E11)</f>
        <v>0.8571428571428571</v>
      </c>
      <c r="O11" s="182">
        <f>PRODUCT(I11/E11)</f>
        <v>3.8571428571428572</v>
      </c>
      <c r="Q11" s="52"/>
      <c r="R11" s="52"/>
      <c r="S11" s="52"/>
      <c r="T11" s="48" t="s">
        <v>50</v>
      </c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175" t="s">
        <v>212</v>
      </c>
      <c r="C12" s="176"/>
      <c r="D12" s="29"/>
      <c r="E12" s="181">
        <f>PRODUCT(AA7+AM7)</f>
        <v>31</v>
      </c>
      <c r="F12" s="181">
        <f>PRODUCT(AB7+AN7)</f>
        <v>1</v>
      </c>
      <c r="G12" s="181">
        <f>PRODUCT(AC7+AO7)</f>
        <v>9</v>
      </c>
      <c r="H12" s="181">
        <f>PRODUCT(AD7+AP7)</f>
        <v>53</v>
      </c>
      <c r="I12" s="181">
        <f>PRODUCT(AE7+AQ7)</f>
        <v>159</v>
      </c>
      <c r="J12" s="187">
        <f>PRODUCT(I12/K12)</f>
        <v>0.69736842105263153</v>
      </c>
      <c r="K12" s="24">
        <f>PRODUCT(AG7+AS7)</f>
        <v>228</v>
      </c>
      <c r="L12" s="182">
        <f>PRODUCT((F12+G12)/E12)</f>
        <v>0.32258064516129031</v>
      </c>
      <c r="M12" s="182">
        <f>PRODUCT(H12/E12)</f>
        <v>1.7096774193548387</v>
      </c>
      <c r="N12" s="182">
        <f>PRODUCT((F12+G12+H12)/E12)</f>
        <v>2.032258064516129</v>
      </c>
      <c r="O12" s="182">
        <f>PRODUCT(I12/E12)</f>
        <v>5.129032258064516</v>
      </c>
      <c r="Q12" s="52"/>
      <c r="R12" s="52"/>
      <c r="S12" s="48"/>
      <c r="T12" s="48" t="s">
        <v>226</v>
      </c>
      <c r="U12" s="24"/>
      <c r="V12" s="24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24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83" t="s">
        <v>214</v>
      </c>
      <c r="C13" s="118"/>
      <c r="D13" s="184"/>
      <c r="E13" s="181">
        <f>SUM(E10:E12)</f>
        <v>661</v>
      </c>
      <c r="F13" s="181">
        <f t="shared" ref="F13:I13" si="0">SUM(F10:F12)</f>
        <v>38</v>
      </c>
      <c r="G13" s="181">
        <f t="shared" si="0"/>
        <v>145</v>
      </c>
      <c r="H13" s="181">
        <f t="shared" si="0"/>
        <v>774</v>
      </c>
      <c r="I13" s="181">
        <f t="shared" si="0"/>
        <v>3229</v>
      </c>
      <c r="J13" s="187">
        <f>PRODUCT(I13/K13)</f>
        <v>0.68456223569187202</v>
      </c>
      <c r="K13" s="48">
        <f>SUM(K10:K12)</f>
        <v>4716.8830409356724</v>
      </c>
      <c r="L13" s="182">
        <f>PRODUCT((F13+G13)/E13)</f>
        <v>0.27685325264750377</v>
      </c>
      <c r="M13" s="182">
        <f>PRODUCT(H13/E13)</f>
        <v>1.1709531013615733</v>
      </c>
      <c r="N13" s="182">
        <f>PRODUCT((F13+G13+H13)/E13)</f>
        <v>1.4478063540090771</v>
      </c>
      <c r="O13" s="182">
        <f>PRODUCT(I13/E13)</f>
        <v>4.885022692889561</v>
      </c>
      <c r="Q13" s="24"/>
      <c r="R13" s="24"/>
      <c r="S13" s="24"/>
      <c r="T13" s="48" t="s">
        <v>483</v>
      </c>
      <c r="U13" s="52"/>
      <c r="V13" s="52"/>
      <c r="W13" s="52"/>
      <c r="X13" s="52"/>
      <c r="Y13" s="52"/>
      <c r="Z13" s="52"/>
      <c r="AA13" s="52"/>
      <c r="AB13" s="52"/>
      <c r="AC13" s="5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4"/>
      <c r="F14" s="24"/>
      <c r="G14" s="24"/>
      <c r="H14" s="24"/>
      <c r="I14" s="24"/>
      <c r="J14" s="48"/>
      <c r="K14" s="48"/>
      <c r="L14" s="24"/>
      <c r="M14" s="24"/>
      <c r="N14" s="24"/>
      <c r="O14" s="24"/>
      <c r="P14" s="48"/>
      <c r="Q14" s="48"/>
      <c r="R14" s="48"/>
      <c r="S14" s="48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48"/>
      <c r="AH52" s="48"/>
      <c r="AI52" s="48"/>
      <c r="AJ52" s="48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48"/>
      <c r="AH53" s="48"/>
      <c r="AI53" s="48"/>
      <c r="AJ53" s="48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48"/>
      <c r="AH54" s="48"/>
      <c r="AI54" s="48"/>
      <c r="AJ54" s="48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48"/>
      <c r="AH55" s="48"/>
      <c r="AI55" s="48"/>
      <c r="AJ55" s="48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4"/>
      <c r="R86" s="24"/>
      <c r="S86" s="24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48"/>
      <c r="AH86" s="48"/>
      <c r="AI86" s="48"/>
      <c r="AJ86" s="48"/>
      <c r="AK86" s="48"/>
      <c r="AL86" s="2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24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48"/>
      <c r="AH87" s="48"/>
      <c r="AI87" s="48"/>
      <c r="AJ87" s="48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24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48"/>
      <c r="AH88" s="48"/>
      <c r="AI88" s="48"/>
      <c r="AJ88" s="48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24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48"/>
      <c r="AH89" s="48"/>
      <c r="AI89" s="48"/>
      <c r="AJ89" s="48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48"/>
      <c r="AH90" s="48"/>
      <c r="AI90" s="48"/>
      <c r="AJ90" s="48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48"/>
      <c r="AH91" s="48"/>
      <c r="AI91" s="48"/>
      <c r="AJ91" s="48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48"/>
      <c r="AH92" s="48"/>
      <c r="AI92" s="48"/>
      <c r="AJ92" s="48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48"/>
      <c r="AH93" s="48"/>
      <c r="AI93" s="48"/>
      <c r="AJ93" s="48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H172" s="48"/>
      <c r="AI172" s="48"/>
      <c r="AJ172" s="48"/>
      <c r="AK172" s="4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H173" s="48"/>
      <c r="AI173" s="48"/>
      <c r="AJ173" s="48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H174" s="48"/>
      <c r="AI174" s="48"/>
      <c r="AJ174" s="48"/>
      <c r="AK174" s="48"/>
      <c r="AL174" s="24"/>
    </row>
    <row r="175" spans="1:57" ht="14.25" x14ac:dyDescent="0.2">
      <c r="L175" s="24"/>
      <c r="M175" s="24"/>
      <c r="N175" s="24"/>
      <c r="O175" s="24"/>
      <c r="P175" s="24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H175" s="48"/>
      <c r="AI175" s="48"/>
      <c r="AJ175" s="48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H176" s="48"/>
      <c r="AI176" s="48"/>
      <c r="AJ176" s="48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H177" s="48"/>
      <c r="AI177" s="48"/>
      <c r="AJ177" s="48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H178" s="24"/>
      <c r="AI178" s="24"/>
      <c r="AJ178" s="24"/>
      <c r="AK178" s="24"/>
      <c r="AL178" s="24"/>
    </row>
    <row r="179" spans="12:38" x14ac:dyDescent="0.25"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F49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38.7109375" style="75" customWidth="1"/>
    <col min="3" max="3" width="24.140625" style="74" customWidth="1"/>
    <col min="4" max="4" width="10.5703125" style="131" customWidth="1"/>
    <col min="5" max="5" width="8.85546875" style="131" customWidth="1"/>
    <col min="6" max="6" width="0.7109375" style="51" customWidth="1"/>
    <col min="7" max="11" width="5.28515625" style="74" customWidth="1"/>
    <col min="12" max="12" width="6.140625" style="74" customWidth="1"/>
    <col min="13" max="16" width="5.28515625" style="74" customWidth="1"/>
    <col min="17" max="21" width="6.7109375" style="74" customWidth="1"/>
    <col min="22" max="22" width="10.7109375" style="74" customWidth="1"/>
    <col min="23" max="23" width="20.42578125" style="131" customWidth="1"/>
    <col min="24" max="24" width="9.5703125" style="74" customWidth="1"/>
    <col min="25" max="30" width="9.140625" style="3"/>
  </cols>
  <sheetData>
    <row r="1" spans="1:30" ht="18.75" x14ac:dyDescent="0.3">
      <c r="A1" s="73"/>
      <c r="B1" s="149" t="s">
        <v>126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85"/>
      <c r="X1" s="40"/>
      <c r="Y1" s="86"/>
      <c r="Z1" s="86"/>
      <c r="AA1" s="86"/>
      <c r="AB1" s="86"/>
      <c r="AC1" s="86"/>
      <c r="AD1" s="86"/>
    </row>
    <row r="2" spans="1:30" x14ac:dyDescent="0.25">
      <c r="A2" s="73"/>
      <c r="B2" s="11" t="s">
        <v>34</v>
      </c>
      <c r="C2" s="87" t="s">
        <v>52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12"/>
      <c r="Y2" s="86"/>
      <c r="Z2" s="86"/>
      <c r="AA2" s="86"/>
      <c r="AB2" s="86"/>
      <c r="AC2" s="86"/>
      <c r="AD2" s="86"/>
    </row>
    <row r="3" spans="1:30" x14ac:dyDescent="0.25">
      <c r="A3" s="73"/>
      <c r="B3" s="89" t="s">
        <v>57</v>
      </c>
      <c r="C3" s="23" t="s">
        <v>58</v>
      </c>
      <c r="D3" s="90" t="s">
        <v>59</v>
      </c>
      <c r="E3" s="91" t="s">
        <v>1</v>
      </c>
      <c r="F3" s="24"/>
      <c r="G3" s="82" t="s">
        <v>60</v>
      </c>
      <c r="H3" s="83" t="s">
        <v>61</v>
      </c>
      <c r="I3" s="83" t="s">
        <v>32</v>
      </c>
      <c r="J3" s="18" t="s">
        <v>62</v>
      </c>
      <c r="K3" s="84" t="s">
        <v>63</v>
      </c>
      <c r="L3" s="84" t="s">
        <v>64</v>
      </c>
      <c r="M3" s="82" t="s">
        <v>65</v>
      </c>
      <c r="N3" s="82" t="s">
        <v>31</v>
      </c>
      <c r="O3" s="83" t="s">
        <v>66</v>
      </c>
      <c r="P3" s="82" t="s">
        <v>61</v>
      </c>
      <c r="Q3" s="82" t="s">
        <v>17</v>
      </c>
      <c r="R3" s="82">
        <v>1</v>
      </c>
      <c r="S3" s="82">
        <v>2</v>
      </c>
      <c r="T3" s="82">
        <v>3</v>
      </c>
      <c r="U3" s="82" t="s">
        <v>67</v>
      </c>
      <c r="V3" s="18" t="s">
        <v>22</v>
      </c>
      <c r="W3" s="17" t="s">
        <v>68</v>
      </c>
      <c r="X3" s="17" t="s">
        <v>69</v>
      </c>
      <c r="Y3" s="86"/>
      <c r="Z3" s="86"/>
      <c r="AA3" s="86"/>
      <c r="AB3" s="86"/>
      <c r="AC3" s="86"/>
      <c r="AD3" s="86"/>
    </row>
    <row r="4" spans="1:30" x14ac:dyDescent="0.25">
      <c r="A4" s="76"/>
      <c r="B4" s="92" t="s">
        <v>70</v>
      </c>
      <c r="C4" s="93" t="s">
        <v>71</v>
      </c>
      <c r="D4" s="94" t="s">
        <v>72</v>
      </c>
      <c r="E4" s="95" t="s">
        <v>36</v>
      </c>
      <c r="F4" s="96"/>
      <c r="G4" s="97"/>
      <c r="H4" s="98"/>
      <c r="I4" s="98">
        <v>1</v>
      </c>
      <c r="J4" s="99"/>
      <c r="K4" s="99" t="s">
        <v>73</v>
      </c>
      <c r="L4" s="99"/>
      <c r="M4" s="99">
        <v>1</v>
      </c>
      <c r="N4" s="99"/>
      <c r="O4" s="97"/>
      <c r="P4" s="98"/>
      <c r="Q4" s="152" t="s">
        <v>127</v>
      </c>
      <c r="R4" s="152" t="s">
        <v>127</v>
      </c>
      <c r="S4" s="152"/>
      <c r="T4" s="152"/>
      <c r="U4" s="152"/>
      <c r="V4" s="100">
        <v>0.33300000000000002</v>
      </c>
      <c r="W4" s="93" t="s">
        <v>74</v>
      </c>
      <c r="X4" s="101" t="s">
        <v>75</v>
      </c>
      <c r="Y4" s="86"/>
      <c r="Z4" s="86"/>
      <c r="AA4" s="86"/>
      <c r="AB4" s="86"/>
      <c r="AC4" s="86"/>
      <c r="AD4" s="86"/>
    </row>
    <row r="5" spans="1:30" x14ac:dyDescent="0.25">
      <c r="A5" s="76"/>
      <c r="B5" s="92" t="s">
        <v>76</v>
      </c>
      <c r="C5" s="93" t="s">
        <v>77</v>
      </c>
      <c r="D5" s="94" t="s">
        <v>72</v>
      </c>
      <c r="E5" s="95" t="s">
        <v>36</v>
      </c>
      <c r="F5" s="96"/>
      <c r="G5" s="97">
        <v>1</v>
      </c>
      <c r="H5" s="98"/>
      <c r="I5" s="98"/>
      <c r="J5" s="99" t="s">
        <v>78</v>
      </c>
      <c r="K5" s="99">
        <v>1</v>
      </c>
      <c r="L5" s="99"/>
      <c r="M5" s="99">
        <v>1</v>
      </c>
      <c r="N5" s="99"/>
      <c r="O5" s="97"/>
      <c r="P5" s="98">
        <v>1</v>
      </c>
      <c r="Q5" s="152" t="s">
        <v>128</v>
      </c>
      <c r="R5" s="152" t="s">
        <v>129</v>
      </c>
      <c r="S5" s="152" t="s">
        <v>130</v>
      </c>
      <c r="T5" s="152"/>
      <c r="U5" s="152"/>
      <c r="V5" s="100">
        <v>0.57099999999999995</v>
      </c>
      <c r="W5" s="93" t="s">
        <v>79</v>
      </c>
      <c r="X5" s="101" t="s">
        <v>80</v>
      </c>
      <c r="Y5" s="86"/>
      <c r="Z5" s="86"/>
      <c r="AA5" s="86"/>
      <c r="AB5" s="86"/>
      <c r="AC5" s="86"/>
      <c r="AD5" s="86"/>
    </row>
    <row r="6" spans="1:30" x14ac:dyDescent="0.25">
      <c r="A6" s="76"/>
      <c r="B6" s="92" t="s">
        <v>117</v>
      </c>
      <c r="C6" s="93" t="s">
        <v>81</v>
      </c>
      <c r="D6" s="94" t="s">
        <v>72</v>
      </c>
      <c r="E6" s="95" t="s">
        <v>36</v>
      </c>
      <c r="F6" s="96"/>
      <c r="G6" s="97">
        <v>1</v>
      </c>
      <c r="H6" s="98"/>
      <c r="I6" s="98"/>
      <c r="J6" s="99" t="s">
        <v>82</v>
      </c>
      <c r="K6" s="99">
        <v>2</v>
      </c>
      <c r="L6" s="99" t="s">
        <v>83</v>
      </c>
      <c r="M6" s="99">
        <v>1</v>
      </c>
      <c r="N6" s="99"/>
      <c r="O6" s="97"/>
      <c r="P6" s="98">
        <v>4</v>
      </c>
      <c r="Q6" s="152" t="s">
        <v>131</v>
      </c>
      <c r="R6" s="152" t="s">
        <v>132</v>
      </c>
      <c r="S6" s="152" t="s">
        <v>133</v>
      </c>
      <c r="T6" s="152"/>
      <c r="U6" s="152"/>
      <c r="V6" s="100">
        <v>0.83299999999999996</v>
      </c>
      <c r="W6" s="93" t="s">
        <v>84</v>
      </c>
      <c r="X6" s="101" t="s">
        <v>85</v>
      </c>
      <c r="Y6" s="86"/>
      <c r="Z6" s="86"/>
      <c r="AA6" s="86"/>
      <c r="AB6" s="86"/>
      <c r="AC6" s="86"/>
      <c r="AD6" s="86"/>
    </row>
    <row r="7" spans="1:30" x14ac:dyDescent="0.25">
      <c r="A7" s="76"/>
      <c r="B7" s="92" t="s">
        <v>86</v>
      </c>
      <c r="C7" s="93" t="s">
        <v>87</v>
      </c>
      <c r="D7" s="94" t="s">
        <v>72</v>
      </c>
      <c r="E7" s="102" t="s">
        <v>36</v>
      </c>
      <c r="F7" s="103"/>
      <c r="G7" s="97"/>
      <c r="H7" s="98"/>
      <c r="I7" s="98">
        <v>1</v>
      </c>
      <c r="J7" s="99" t="s">
        <v>78</v>
      </c>
      <c r="K7" s="99">
        <v>1</v>
      </c>
      <c r="L7" s="99" t="s">
        <v>88</v>
      </c>
      <c r="M7" s="99">
        <v>1</v>
      </c>
      <c r="N7" s="99"/>
      <c r="O7" s="97"/>
      <c r="P7" s="98">
        <v>1</v>
      </c>
      <c r="Q7" s="152" t="s">
        <v>134</v>
      </c>
      <c r="R7" s="152" t="s">
        <v>132</v>
      </c>
      <c r="S7" s="152" t="s">
        <v>135</v>
      </c>
      <c r="T7" s="152" t="s">
        <v>136</v>
      </c>
      <c r="U7" s="152"/>
      <c r="V7" s="100">
        <v>0.875</v>
      </c>
      <c r="W7" s="93" t="s">
        <v>89</v>
      </c>
      <c r="X7" s="101" t="s">
        <v>90</v>
      </c>
      <c r="Y7" s="86"/>
      <c r="Z7" s="86"/>
      <c r="AA7" s="86"/>
      <c r="AB7" s="86"/>
      <c r="AC7" s="86"/>
      <c r="AD7" s="86"/>
    </row>
    <row r="8" spans="1:30" x14ac:dyDescent="0.25">
      <c r="A8" s="73"/>
      <c r="B8" s="92" t="s">
        <v>91</v>
      </c>
      <c r="C8" s="93" t="s">
        <v>92</v>
      </c>
      <c r="D8" s="94" t="s">
        <v>72</v>
      </c>
      <c r="E8" s="102" t="s">
        <v>36</v>
      </c>
      <c r="F8" s="103"/>
      <c r="G8" s="97"/>
      <c r="H8" s="98"/>
      <c r="I8" s="98">
        <v>1</v>
      </c>
      <c r="J8" s="99" t="s">
        <v>82</v>
      </c>
      <c r="K8" s="99">
        <v>3</v>
      </c>
      <c r="L8" s="99"/>
      <c r="M8" s="99">
        <v>1</v>
      </c>
      <c r="N8" s="99"/>
      <c r="O8" s="97"/>
      <c r="P8" s="98"/>
      <c r="Q8" s="152" t="s">
        <v>137</v>
      </c>
      <c r="R8" s="152" t="s">
        <v>138</v>
      </c>
      <c r="S8" s="152" t="s">
        <v>128</v>
      </c>
      <c r="T8" s="152" t="s">
        <v>139</v>
      </c>
      <c r="U8" s="152"/>
      <c r="V8" s="100">
        <v>0.4</v>
      </c>
      <c r="W8" s="93" t="s">
        <v>84</v>
      </c>
      <c r="X8" s="101" t="s">
        <v>93</v>
      </c>
      <c r="Y8" s="86"/>
      <c r="Z8" s="86"/>
      <c r="AA8" s="86"/>
      <c r="AB8" s="86"/>
      <c r="AC8" s="86"/>
      <c r="AD8" s="86"/>
    </row>
    <row r="9" spans="1:30" x14ac:dyDescent="0.25">
      <c r="A9" s="73"/>
      <c r="B9" s="92" t="s">
        <v>94</v>
      </c>
      <c r="C9" s="93" t="s">
        <v>95</v>
      </c>
      <c r="D9" s="94" t="s">
        <v>72</v>
      </c>
      <c r="E9" s="102" t="s">
        <v>36</v>
      </c>
      <c r="F9" s="48"/>
      <c r="G9" s="97"/>
      <c r="H9" s="98"/>
      <c r="I9" s="98">
        <v>1</v>
      </c>
      <c r="J9" s="99" t="s">
        <v>82</v>
      </c>
      <c r="K9" s="99">
        <v>2</v>
      </c>
      <c r="L9" s="99"/>
      <c r="M9" s="99">
        <v>1</v>
      </c>
      <c r="N9" s="99"/>
      <c r="O9" s="97"/>
      <c r="P9" s="98">
        <v>1</v>
      </c>
      <c r="Q9" s="152" t="s">
        <v>129</v>
      </c>
      <c r="R9" s="152" t="s">
        <v>140</v>
      </c>
      <c r="S9" s="152" t="s">
        <v>130</v>
      </c>
      <c r="T9" s="152" t="s">
        <v>139</v>
      </c>
      <c r="U9" s="152"/>
      <c r="V9" s="100">
        <v>0.6</v>
      </c>
      <c r="W9" s="93" t="s">
        <v>84</v>
      </c>
      <c r="X9" s="101" t="s">
        <v>96</v>
      </c>
      <c r="Y9" s="86"/>
      <c r="Z9" s="86"/>
      <c r="AA9" s="86"/>
      <c r="AB9" s="86"/>
      <c r="AC9" s="86"/>
      <c r="AD9" s="86"/>
    </row>
    <row r="10" spans="1:30" x14ac:dyDescent="0.25">
      <c r="A10" s="73"/>
      <c r="B10" s="92" t="s">
        <v>114</v>
      </c>
      <c r="C10" s="93" t="s">
        <v>115</v>
      </c>
      <c r="D10" s="94" t="s">
        <v>72</v>
      </c>
      <c r="E10" s="102" t="s">
        <v>36</v>
      </c>
      <c r="F10" s="48"/>
      <c r="G10" s="97"/>
      <c r="H10" s="98"/>
      <c r="I10" s="98">
        <v>1</v>
      </c>
      <c r="J10" s="99" t="s">
        <v>78</v>
      </c>
      <c r="K10" s="99">
        <v>2</v>
      </c>
      <c r="L10" s="99"/>
      <c r="M10" s="99">
        <v>1</v>
      </c>
      <c r="N10" s="99"/>
      <c r="O10" s="97"/>
      <c r="P10" s="98"/>
      <c r="Q10" s="152" t="s">
        <v>141</v>
      </c>
      <c r="R10" s="152" t="s">
        <v>139</v>
      </c>
      <c r="S10" s="152" t="s">
        <v>142</v>
      </c>
      <c r="T10" s="152" t="s">
        <v>132</v>
      </c>
      <c r="U10" s="152"/>
      <c r="V10" s="100">
        <v>0.5</v>
      </c>
      <c r="W10" s="93" t="s">
        <v>89</v>
      </c>
      <c r="X10" s="101" t="s">
        <v>116</v>
      </c>
      <c r="Y10" s="86"/>
      <c r="Z10" s="86"/>
      <c r="AA10" s="86"/>
      <c r="AB10" s="86"/>
      <c r="AC10" s="86"/>
      <c r="AD10" s="86"/>
    </row>
    <row r="11" spans="1:30" x14ac:dyDescent="0.25">
      <c r="A11" s="73"/>
      <c r="B11" s="92" t="s">
        <v>227</v>
      </c>
      <c r="C11" s="93" t="s">
        <v>228</v>
      </c>
      <c r="D11" s="94" t="s">
        <v>72</v>
      </c>
      <c r="E11" s="102" t="s">
        <v>225</v>
      </c>
      <c r="F11" s="48"/>
      <c r="G11" s="97"/>
      <c r="H11" s="98"/>
      <c r="I11" s="98">
        <v>1</v>
      </c>
      <c r="J11" s="99" t="s">
        <v>82</v>
      </c>
      <c r="K11" s="99">
        <v>7</v>
      </c>
      <c r="L11" s="99"/>
      <c r="M11" s="99">
        <v>1</v>
      </c>
      <c r="N11" s="99"/>
      <c r="O11" s="97">
        <v>1</v>
      </c>
      <c r="P11" s="98"/>
      <c r="Q11" s="101" t="s">
        <v>143</v>
      </c>
      <c r="R11" s="152" t="s">
        <v>139</v>
      </c>
      <c r="S11" s="152" t="s">
        <v>130</v>
      </c>
      <c r="T11" s="152" t="s">
        <v>140</v>
      </c>
      <c r="U11" s="152" t="s">
        <v>132</v>
      </c>
      <c r="V11" s="100">
        <v>0.66700000000000004</v>
      </c>
      <c r="W11" s="93" t="s">
        <v>229</v>
      </c>
      <c r="X11" s="101" t="s">
        <v>230</v>
      </c>
      <c r="Y11" s="86"/>
      <c r="Z11" s="86"/>
      <c r="AA11" s="86"/>
      <c r="AB11" s="86"/>
      <c r="AC11" s="86"/>
      <c r="AD11" s="86"/>
    </row>
    <row r="12" spans="1:30" x14ac:dyDescent="0.25">
      <c r="A12" s="76"/>
      <c r="B12" s="23" t="s">
        <v>7</v>
      </c>
      <c r="C12" s="18"/>
      <c r="D12" s="17"/>
      <c r="E12" s="104"/>
      <c r="F12" s="105"/>
      <c r="G12" s="19">
        <f>SUM(G4:G8)</f>
        <v>2</v>
      </c>
      <c r="H12" s="19"/>
      <c r="I12" s="19">
        <f>SUM(I4:I11)</f>
        <v>6</v>
      </c>
      <c r="J12" s="18"/>
      <c r="K12" s="18"/>
      <c r="L12" s="18"/>
      <c r="M12" s="19">
        <f>SUM(M4:M11)</f>
        <v>8</v>
      </c>
      <c r="N12" s="19"/>
      <c r="O12" s="19">
        <v>1</v>
      </c>
      <c r="P12" s="19">
        <f>SUM(P4:P11)</f>
        <v>7</v>
      </c>
      <c r="Q12" s="107" t="s">
        <v>231</v>
      </c>
      <c r="R12" s="107" t="s">
        <v>232</v>
      </c>
      <c r="S12" s="107" t="s">
        <v>233</v>
      </c>
      <c r="T12" s="107" t="s">
        <v>234</v>
      </c>
      <c r="U12" s="107" t="s">
        <v>130</v>
      </c>
      <c r="V12" s="46">
        <v>0.60799999999999998</v>
      </c>
      <c r="W12" s="106"/>
      <c r="X12" s="107"/>
      <c r="Y12" s="86"/>
      <c r="Z12" s="86"/>
      <c r="AA12" s="86"/>
      <c r="AB12" s="86"/>
      <c r="AC12" s="86"/>
      <c r="AD12" s="86"/>
    </row>
    <row r="13" spans="1:30" x14ac:dyDescent="0.25">
      <c r="A13" s="76"/>
      <c r="B13" s="133" t="s">
        <v>97</v>
      </c>
      <c r="C13" s="113" t="s">
        <v>98</v>
      </c>
      <c r="D13" s="108"/>
      <c r="E13" s="77"/>
      <c r="F13" s="134"/>
      <c r="G13" s="109"/>
      <c r="H13" s="110"/>
      <c r="I13" s="111"/>
      <c r="J13" s="110"/>
      <c r="K13" s="112"/>
      <c r="L13" s="112"/>
      <c r="M13" s="112"/>
      <c r="N13" s="113"/>
      <c r="O13" s="112"/>
      <c r="P13" s="112"/>
      <c r="Q13" s="112"/>
      <c r="R13" s="113"/>
      <c r="S13" s="112"/>
      <c r="T13" s="112"/>
      <c r="U13" s="112"/>
      <c r="V13" s="114"/>
      <c r="W13" s="112"/>
      <c r="X13" s="115"/>
      <c r="Y13" s="86"/>
      <c r="Z13" s="86"/>
      <c r="AA13" s="86"/>
      <c r="AB13" s="86"/>
      <c r="AC13" s="86"/>
      <c r="AD13" s="86"/>
    </row>
    <row r="14" spans="1:30" x14ac:dyDescent="0.25">
      <c r="A14" s="76"/>
      <c r="B14" s="116"/>
      <c r="C14" s="117"/>
      <c r="D14" s="117"/>
      <c r="E14" s="118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81"/>
      <c r="Y14" s="86"/>
      <c r="Z14" s="86"/>
      <c r="AA14" s="86"/>
      <c r="AB14" s="86"/>
      <c r="AC14" s="86"/>
      <c r="AD14" s="86"/>
    </row>
    <row r="15" spans="1:30" x14ac:dyDescent="0.25">
      <c r="A15" s="73"/>
      <c r="B15" s="23" t="s">
        <v>99</v>
      </c>
      <c r="C15" s="23" t="s">
        <v>58</v>
      </c>
      <c r="D15" s="17" t="s">
        <v>59</v>
      </c>
      <c r="E15" s="22" t="s">
        <v>1</v>
      </c>
      <c r="F15" s="24"/>
      <c r="G15" s="19" t="s">
        <v>60</v>
      </c>
      <c r="H15" s="16" t="s">
        <v>61</v>
      </c>
      <c r="I15" s="16" t="s">
        <v>32</v>
      </c>
      <c r="J15" s="18" t="s">
        <v>62</v>
      </c>
      <c r="K15" s="18" t="s">
        <v>63</v>
      </c>
      <c r="L15" s="18" t="s">
        <v>64</v>
      </c>
      <c r="M15" s="19" t="s">
        <v>65</v>
      </c>
      <c r="N15" s="19" t="s">
        <v>31</v>
      </c>
      <c r="O15" s="16" t="s">
        <v>66</v>
      </c>
      <c r="P15" s="19" t="s">
        <v>61</v>
      </c>
      <c r="Q15" s="19" t="s">
        <v>17</v>
      </c>
      <c r="R15" s="19">
        <v>1</v>
      </c>
      <c r="S15" s="19">
        <v>2</v>
      </c>
      <c r="T15" s="19">
        <v>3</v>
      </c>
      <c r="U15" s="19" t="s">
        <v>67</v>
      </c>
      <c r="V15" s="18" t="s">
        <v>22</v>
      </c>
      <c r="W15" s="17" t="s">
        <v>68</v>
      </c>
      <c r="X15" s="17" t="s">
        <v>69</v>
      </c>
      <c r="Y15" s="86"/>
      <c r="Z15" s="86"/>
      <c r="AA15" s="86"/>
      <c r="AB15" s="86"/>
      <c r="AC15" s="86"/>
      <c r="AD15" s="86"/>
    </row>
    <row r="16" spans="1:30" x14ac:dyDescent="0.25">
      <c r="A16" s="73"/>
      <c r="B16" s="120" t="s">
        <v>100</v>
      </c>
      <c r="C16" s="121" t="s">
        <v>101</v>
      </c>
      <c r="D16" s="122" t="s">
        <v>72</v>
      </c>
      <c r="E16" s="123" t="s">
        <v>36</v>
      </c>
      <c r="F16" s="96"/>
      <c r="G16" s="124">
        <v>1</v>
      </c>
      <c r="H16" s="125"/>
      <c r="I16" s="125"/>
      <c r="J16" s="126"/>
      <c r="K16" s="126" t="s">
        <v>73</v>
      </c>
      <c r="L16" s="99"/>
      <c r="M16" s="126">
        <v>1</v>
      </c>
      <c r="N16" s="124"/>
      <c r="O16" s="125">
        <v>1</v>
      </c>
      <c r="P16" s="125"/>
      <c r="Q16" s="155" t="s">
        <v>132</v>
      </c>
      <c r="R16" s="155"/>
      <c r="S16" s="155"/>
      <c r="T16" s="155"/>
      <c r="U16" s="155" t="s">
        <v>132</v>
      </c>
      <c r="V16" s="127">
        <v>1</v>
      </c>
      <c r="W16" s="121" t="s">
        <v>102</v>
      </c>
      <c r="X16" s="128" t="s">
        <v>103</v>
      </c>
      <c r="Y16" s="86"/>
      <c r="Z16" s="86"/>
      <c r="AA16" s="86"/>
      <c r="AB16" s="86"/>
      <c r="AC16" s="86"/>
      <c r="AD16" s="86"/>
    </row>
    <row r="17" spans="1:32" x14ac:dyDescent="0.25">
      <c r="A17" s="73"/>
      <c r="B17" s="120" t="s">
        <v>104</v>
      </c>
      <c r="C17" s="121" t="s">
        <v>105</v>
      </c>
      <c r="D17" s="122" t="s">
        <v>72</v>
      </c>
      <c r="E17" s="123" t="s">
        <v>36</v>
      </c>
      <c r="F17" s="129"/>
      <c r="G17" s="124"/>
      <c r="H17" s="125"/>
      <c r="I17" s="125">
        <v>1</v>
      </c>
      <c r="J17" s="126" t="s">
        <v>66</v>
      </c>
      <c r="K17" s="126">
        <v>4</v>
      </c>
      <c r="L17" s="99"/>
      <c r="M17" s="126">
        <v>1</v>
      </c>
      <c r="N17" s="124"/>
      <c r="O17" s="125">
        <v>1</v>
      </c>
      <c r="P17" s="125"/>
      <c r="Q17" s="155" t="s">
        <v>146</v>
      </c>
      <c r="R17" s="155" t="s">
        <v>138</v>
      </c>
      <c r="S17" s="155" t="s">
        <v>147</v>
      </c>
      <c r="T17" s="155" t="s">
        <v>132</v>
      </c>
      <c r="U17" s="155" t="s">
        <v>148</v>
      </c>
      <c r="V17" s="127">
        <v>0.2</v>
      </c>
      <c r="W17" s="121" t="s">
        <v>106</v>
      </c>
      <c r="X17" s="128" t="s">
        <v>107</v>
      </c>
      <c r="Y17" s="86"/>
      <c r="Z17" s="86"/>
      <c r="AA17" s="86"/>
      <c r="AB17" s="86"/>
      <c r="AC17" s="86"/>
      <c r="AD17" s="86"/>
    </row>
    <row r="18" spans="1:32" x14ac:dyDescent="0.25">
      <c r="A18" s="76"/>
      <c r="B18" s="23" t="s">
        <v>7</v>
      </c>
      <c r="C18" s="18"/>
      <c r="D18" s="17"/>
      <c r="E18" s="104"/>
      <c r="F18" s="105"/>
      <c r="G18" s="19">
        <f>SUM(G11:G15)</f>
        <v>2</v>
      </c>
      <c r="H18" s="19"/>
      <c r="I18" s="19">
        <f>SUM(I11:I17)</f>
        <v>8</v>
      </c>
      <c r="J18" s="18"/>
      <c r="K18" s="18"/>
      <c r="L18" s="18"/>
      <c r="M18" s="19">
        <v>2</v>
      </c>
      <c r="N18" s="19"/>
      <c r="O18" s="19">
        <v>2</v>
      </c>
      <c r="P18" s="19"/>
      <c r="Q18" s="107" t="s">
        <v>149</v>
      </c>
      <c r="R18" s="107" t="s">
        <v>138</v>
      </c>
      <c r="S18" s="107" t="s">
        <v>147</v>
      </c>
      <c r="T18" s="107" t="s">
        <v>132</v>
      </c>
      <c r="U18" s="107" t="s">
        <v>144</v>
      </c>
      <c r="V18" s="46">
        <v>0.23100000000000001</v>
      </c>
      <c r="W18" s="106"/>
      <c r="X18" s="107"/>
      <c r="Y18" s="86"/>
      <c r="Z18" s="86"/>
      <c r="AA18" s="86"/>
      <c r="AB18" s="86"/>
      <c r="AC18" s="86"/>
      <c r="AD18" s="86"/>
    </row>
    <row r="19" spans="1:32" x14ac:dyDescent="0.25">
      <c r="A19" s="76"/>
      <c r="B19" s="116"/>
      <c r="C19" s="117"/>
      <c r="D19" s="117"/>
      <c r="E19" s="118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81"/>
      <c r="Y19" s="86"/>
      <c r="Z19" s="86"/>
      <c r="AA19" s="86"/>
      <c r="AB19" s="86"/>
      <c r="AC19" s="86"/>
      <c r="AD19" s="86"/>
    </row>
    <row r="20" spans="1:32" x14ac:dyDescent="0.25">
      <c r="A20" s="73"/>
      <c r="B20" s="23" t="s">
        <v>108</v>
      </c>
      <c r="C20" s="23" t="s">
        <v>58</v>
      </c>
      <c r="D20" s="17" t="s">
        <v>59</v>
      </c>
      <c r="E20" s="22" t="s">
        <v>1</v>
      </c>
      <c r="F20" s="24"/>
      <c r="G20" s="19" t="s">
        <v>60</v>
      </c>
      <c r="H20" s="16" t="s">
        <v>61</v>
      </c>
      <c r="I20" s="16" t="s">
        <v>32</v>
      </c>
      <c r="J20" s="18" t="s">
        <v>62</v>
      </c>
      <c r="K20" s="18" t="s">
        <v>63</v>
      </c>
      <c r="L20" s="18" t="s">
        <v>64</v>
      </c>
      <c r="M20" s="19" t="s">
        <v>65</v>
      </c>
      <c r="N20" s="19" t="s">
        <v>31</v>
      </c>
      <c r="O20" s="16" t="s">
        <v>66</v>
      </c>
      <c r="P20" s="19" t="s">
        <v>61</v>
      </c>
      <c r="Q20" s="19" t="s">
        <v>17</v>
      </c>
      <c r="R20" s="19">
        <v>1</v>
      </c>
      <c r="S20" s="19">
        <v>2</v>
      </c>
      <c r="T20" s="19">
        <v>3</v>
      </c>
      <c r="U20" s="19" t="s">
        <v>67</v>
      </c>
      <c r="V20" s="18" t="s">
        <v>22</v>
      </c>
      <c r="W20" s="17" t="s">
        <v>68</v>
      </c>
      <c r="X20" s="17" t="s">
        <v>69</v>
      </c>
      <c r="Y20" s="86"/>
      <c r="Z20" s="86"/>
      <c r="AA20" s="86"/>
      <c r="AB20" s="86"/>
      <c r="AC20" s="86"/>
      <c r="AD20" s="86"/>
    </row>
    <row r="21" spans="1:32" x14ac:dyDescent="0.25">
      <c r="A21" s="73"/>
      <c r="B21" s="120" t="s">
        <v>109</v>
      </c>
      <c r="C21" s="121" t="s">
        <v>110</v>
      </c>
      <c r="D21" s="122" t="s">
        <v>72</v>
      </c>
      <c r="E21" s="123" t="s">
        <v>36</v>
      </c>
      <c r="F21" s="90"/>
      <c r="G21" s="124">
        <v>1</v>
      </c>
      <c r="H21" s="125"/>
      <c r="I21" s="125"/>
      <c r="J21" s="126" t="s">
        <v>111</v>
      </c>
      <c r="K21" s="126">
        <v>3</v>
      </c>
      <c r="L21" s="99" t="s">
        <v>88</v>
      </c>
      <c r="M21" s="126">
        <v>1</v>
      </c>
      <c r="N21" s="124"/>
      <c r="O21" s="125"/>
      <c r="P21" s="125">
        <v>1</v>
      </c>
      <c r="Q21" s="155" t="s">
        <v>134</v>
      </c>
      <c r="R21" s="155" t="s">
        <v>132</v>
      </c>
      <c r="S21" s="155" t="s">
        <v>131</v>
      </c>
      <c r="T21" s="155" t="s">
        <v>132</v>
      </c>
      <c r="U21" s="155"/>
      <c r="V21" s="127">
        <v>0.875</v>
      </c>
      <c r="W21" s="121" t="s">
        <v>112</v>
      </c>
      <c r="X21" s="128" t="s">
        <v>113</v>
      </c>
      <c r="Y21" s="86"/>
      <c r="Z21" s="86"/>
      <c r="AA21" s="86"/>
      <c r="AB21" s="86"/>
      <c r="AC21" s="86"/>
      <c r="AD21" s="86"/>
    </row>
    <row r="22" spans="1:32" x14ac:dyDescent="0.25">
      <c r="A22" s="76"/>
      <c r="B22" s="116"/>
      <c r="C22" s="117"/>
      <c r="D22" s="117"/>
      <c r="E22" s="118"/>
      <c r="F22" s="118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81"/>
      <c r="Y22" s="86"/>
      <c r="Z22" s="86"/>
      <c r="AA22" s="86"/>
      <c r="AB22" s="86"/>
      <c r="AC22" s="86"/>
      <c r="AD22" s="86"/>
    </row>
    <row r="23" spans="1:32" s="80" customFormat="1" ht="18.75" customHeight="1" x14ac:dyDescent="0.2">
      <c r="A23" s="73"/>
      <c r="B23" s="150" t="s">
        <v>118</v>
      </c>
      <c r="C23" s="40"/>
      <c r="D23" s="85"/>
      <c r="E23" s="85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85"/>
      <c r="X23" s="41"/>
      <c r="Y23" s="24"/>
      <c r="Z23" s="24"/>
      <c r="AA23" s="24"/>
      <c r="AB23" s="24"/>
      <c r="AC23" s="24"/>
      <c r="AD23" s="24"/>
      <c r="AE23" s="24"/>
      <c r="AF23" s="24"/>
    </row>
    <row r="24" spans="1:32" s="138" customFormat="1" ht="15" customHeight="1" x14ac:dyDescent="0.2">
      <c r="A24" s="76"/>
      <c r="B24" s="89" t="s">
        <v>57</v>
      </c>
      <c r="C24" s="23" t="s">
        <v>119</v>
      </c>
      <c r="D24" s="90" t="s">
        <v>59</v>
      </c>
      <c r="E24" s="91" t="s">
        <v>1</v>
      </c>
      <c r="F24" s="52"/>
      <c r="G24" s="82" t="s">
        <v>60</v>
      </c>
      <c r="H24" s="83" t="s">
        <v>61</v>
      </c>
      <c r="I24" s="83" t="s">
        <v>32</v>
      </c>
      <c r="J24" s="18" t="s">
        <v>62</v>
      </c>
      <c r="K24" s="84" t="s">
        <v>63</v>
      </c>
      <c r="L24" s="84" t="s">
        <v>64</v>
      </c>
      <c r="M24" s="82" t="s">
        <v>65</v>
      </c>
      <c r="N24" s="82" t="s">
        <v>31</v>
      </c>
      <c r="O24" s="83" t="s">
        <v>66</v>
      </c>
      <c r="P24" s="82" t="s">
        <v>61</v>
      </c>
      <c r="Q24" s="82" t="s">
        <v>17</v>
      </c>
      <c r="R24" s="82">
        <v>1</v>
      </c>
      <c r="S24" s="82">
        <v>2</v>
      </c>
      <c r="T24" s="82">
        <v>3</v>
      </c>
      <c r="U24" s="82" t="s">
        <v>67</v>
      </c>
      <c r="V24" s="18" t="s">
        <v>120</v>
      </c>
      <c r="W24" s="17" t="s">
        <v>68</v>
      </c>
      <c r="X24" s="17" t="s">
        <v>69</v>
      </c>
      <c r="Y24" s="24"/>
      <c r="Z24" s="24"/>
      <c r="AA24" s="24"/>
      <c r="AB24" s="24"/>
      <c r="AC24" s="24"/>
      <c r="AD24" s="24"/>
      <c r="AE24" s="24"/>
      <c r="AF24" s="24"/>
    </row>
    <row r="25" spans="1:32" s="138" customFormat="1" ht="15" customHeight="1" x14ac:dyDescent="0.2">
      <c r="A25" s="76"/>
      <c r="B25" s="139" t="s">
        <v>121</v>
      </c>
      <c r="C25" s="140" t="s">
        <v>122</v>
      </c>
      <c r="D25" s="139" t="s">
        <v>123</v>
      </c>
      <c r="E25" s="139" t="s">
        <v>36</v>
      </c>
      <c r="F25" s="52"/>
      <c r="G25" s="141">
        <v>1</v>
      </c>
      <c r="H25" s="142"/>
      <c r="I25" s="141"/>
      <c r="J25" s="143" t="s">
        <v>82</v>
      </c>
      <c r="K25" s="142">
        <v>7</v>
      </c>
      <c r="L25" s="142"/>
      <c r="M25" s="144">
        <v>1</v>
      </c>
      <c r="N25" s="145"/>
      <c r="O25" s="145"/>
      <c r="P25" s="145">
        <v>2</v>
      </c>
      <c r="Q25" s="153" t="s">
        <v>145</v>
      </c>
      <c r="R25" s="153"/>
      <c r="S25" s="153" t="s">
        <v>144</v>
      </c>
      <c r="T25" s="154" t="s">
        <v>132</v>
      </c>
      <c r="U25" s="153" t="s">
        <v>139</v>
      </c>
      <c r="V25" s="146">
        <v>0.42899999999999999</v>
      </c>
      <c r="W25" s="139" t="s">
        <v>124</v>
      </c>
      <c r="X25" s="142">
        <v>1743</v>
      </c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76"/>
      <c r="B26" s="133" t="s">
        <v>97</v>
      </c>
      <c r="C26" s="114" t="s">
        <v>125</v>
      </c>
      <c r="D26" s="147"/>
      <c r="E26" s="77"/>
      <c r="F26" s="78"/>
      <c r="G26" s="109"/>
      <c r="H26" s="77"/>
      <c r="I26" s="79"/>
      <c r="J26" s="77"/>
      <c r="K26" s="77"/>
      <c r="L26" s="77"/>
      <c r="M26" s="77"/>
      <c r="N26" s="77"/>
      <c r="O26" s="77"/>
      <c r="P26" s="77"/>
      <c r="Q26" s="77"/>
      <c r="R26" s="114"/>
      <c r="S26" s="77"/>
      <c r="T26" s="77"/>
      <c r="U26" s="77"/>
      <c r="V26" s="77"/>
      <c r="W26" s="114"/>
      <c r="X26" s="115"/>
      <c r="Y26" s="86"/>
      <c r="Z26" s="86"/>
      <c r="AA26" s="86"/>
      <c r="AB26" s="86"/>
      <c r="AC26" s="86"/>
      <c r="AD26" s="86"/>
    </row>
    <row r="27" spans="1:32" x14ac:dyDescent="0.25">
      <c r="A27" s="76"/>
      <c r="B27" s="148"/>
      <c r="C27" s="136"/>
      <c r="D27" s="117"/>
      <c r="E27" s="118"/>
      <c r="F27" s="118"/>
      <c r="G27" s="136"/>
      <c r="H27" s="137"/>
      <c r="I27" s="137"/>
      <c r="J27" s="137"/>
      <c r="K27" s="137"/>
      <c r="L27" s="137"/>
      <c r="M27" s="136"/>
      <c r="N27" s="137"/>
      <c r="O27" s="137"/>
      <c r="P27" s="137"/>
      <c r="Q27" s="137"/>
      <c r="R27" s="136"/>
      <c r="S27" s="137"/>
      <c r="T27" s="137"/>
      <c r="U27" s="137"/>
      <c r="V27" s="137"/>
      <c r="W27" s="136"/>
      <c r="X27" s="81"/>
      <c r="Y27" s="86"/>
      <c r="Z27" s="86"/>
      <c r="AA27" s="86"/>
      <c r="AB27" s="86"/>
      <c r="AC27" s="86"/>
      <c r="AD27" s="86"/>
    </row>
    <row r="28" spans="1:32" x14ac:dyDescent="0.25">
      <c r="A28" s="76"/>
      <c r="B28" s="130"/>
      <c r="C28" s="48"/>
      <c r="D28" s="130"/>
      <c r="E28" s="130"/>
      <c r="F28" s="24"/>
      <c r="G28" s="48"/>
      <c r="H28" s="52"/>
      <c r="I28" s="48"/>
      <c r="J28" s="24"/>
      <c r="K28" s="24"/>
      <c r="L28" s="24"/>
      <c r="M28" s="24"/>
      <c r="N28" s="72"/>
      <c r="O28" s="72"/>
      <c r="P28" s="24"/>
      <c r="Q28" s="24"/>
      <c r="R28" s="24"/>
      <c r="S28" s="24"/>
      <c r="T28" s="24"/>
      <c r="U28" s="24"/>
      <c r="V28" s="24"/>
      <c r="W28" s="130"/>
      <c r="X28" s="24"/>
      <c r="Y28" s="86"/>
      <c r="Z28" s="86"/>
      <c r="AA28" s="86"/>
      <c r="AB28" s="86"/>
      <c r="AC28" s="86"/>
      <c r="AD28" s="86"/>
    </row>
    <row r="29" spans="1:32" x14ac:dyDescent="0.25">
      <c r="A29" s="76"/>
      <c r="B29" s="130"/>
      <c r="C29" s="48"/>
      <c r="D29" s="130"/>
      <c r="E29" s="130"/>
      <c r="F29" s="24"/>
      <c r="G29" s="48"/>
      <c r="H29" s="52"/>
      <c r="I29" s="48"/>
      <c r="J29" s="24"/>
      <c r="K29" s="24"/>
      <c r="L29" s="24"/>
      <c r="M29" s="24"/>
      <c r="N29" s="72"/>
      <c r="O29" s="72"/>
      <c r="P29" s="24"/>
      <c r="Q29" s="24"/>
      <c r="R29" s="24"/>
      <c r="S29" s="24"/>
      <c r="T29" s="24"/>
      <c r="U29" s="24"/>
      <c r="V29" s="24"/>
      <c r="W29" s="130"/>
      <c r="X29" s="24"/>
      <c r="Y29" s="86"/>
      <c r="Z29" s="86"/>
      <c r="AA29" s="86"/>
      <c r="AB29" s="86"/>
      <c r="AC29" s="86"/>
      <c r="AD29" s="86"/>
    </row>
    <row r="30" spans="1:32" x14ac:dyDescent="0.25">
      <c r="A30" s="76"/>
      <c r="B30" s="130"/>
      <c r="C30" s="48"/>
      <c r="D30" s="130"/>
      <c r="E30" s="130"/>
      <c r="F30" s="24"/>
      <c r="G30" s="48"/>
      <c r="H30" s="52"/>
      <c r="I30" s="48"/>
      <c r="J30" s="24"/>
      <c r="K30" s="24"/>
      <c r="L30" s="24"/>
      <c r="M30" s="24"/>
      <c r="N30" s="72"/>
      <c r="O30" s="72"/>
      <c r="P30" s="24"/>
      <c r="Q30" s="24"/>
      <c r="R30" s="24"/>
      <c r="S30" s="24"/>
      <c r="T30" s="24"/>
      <c r="U30" s="24"/>
      <c r="V30" s="24"/>
      <c r="W30" s="130"/>
      <c r="X30" s="24"/>
      <c r="Y30" s="86"/>
      <c r="Z30" s="86"/>
      <c r="AA30" s="86"/>
      <c r="AB30" s="86"/>
      <c r="AC30" s="86"/>
      <c r="AD30" s="86"/>
    </row>
    <row r="31" spans="1:32" x14ac:dyDescent="0.25">
      <c r="A31" s="76"/>
      <c r="B31" s="130"/>
      <c r="C31" s="48"/>
      <c r="D31" s="130"/>
      <c r="E31" s="130"/>
      <c r="F31" s="24"/>
      <c r="G31" s="48"/>
      <c r="H31" s="52"/>
      <c r="I31" s="48"/>
      <c r="J31" s="24"/>
      <c r="K31" s="24"/>
      <c r="L31" s="24"/>
      <c r="M31" s="24"/>
      <c r="N31" s="72"/>
      <c r="O31" s="72"/>
      <c r="P31" s="24"/>
      <c r="Q31" s="24"/>
      <c r="R31" s="24"/>
      <c r="S31" s="24"/>
      <c r="T31" s="24"/>
      <c r="U31" s="24"/>
      <c r="V31" s="24"/>
      <c r="W31" s="130"/>
      <c r="X31" s="24"/>
      <c r="Y31" s="86"/>
      <c r="Z31" s="86"/>
      <c r="AA31" s="86"/>
      <c r="AB31" s="86"/>
      <c r="AC31" s="86"/>
      <c r="AD31" s="86"/>
    </row>
    <row r="32" spans="1:32" x14ac:dyDescent="0.25">
      <c r="A32" s="76"/>
      <c r="B32" s="130"/>
      <c r="C32" s="48"/>
      <c r="D32" s="130"/>
      <c r="E32" s="130"/>
      <c r="F32" s="24"/>
      <c r="G32" s="48"/>
      <c r="H32" s="52"/>
      <c r="I32" s="48"/>
      <c r="J32" s="24"/>
      <c r="K32" s="24"/>
      <c r="L32" s="24"/>
      <c r="M32" s="24"/>
      <c r="N32" s="72"/>
      <c r="O32" s="72"/>
      <c r="P32" s="24"/>
      <c r="Q32" s="24"/>
      <c r="R32" s="24"/>
      <c r="S32" s="24"/>
      <c r="T32" s="24"/>
      <c r="U32" s="24"/>
      <c r="V32" s="24"/>
      <c r="W32" s="130"/>
      <c r="X32" s="24"/>
      <c r="Y32" s="86"/>
      <c r="Z32" s="86"/>
      <c r="AA32" s="86"/>
      <c r="AB32" s="86"/>
      <c r="AC32" s="86"/>
      <c r="AD32" s="86"/>
    </row>
    <row r="33" spans="1:30" x14ac:dyDescent="0.25">
      <c r="A33" s="76"/>
      <c r="B33" s="130"/>
      <c r="C33" s="48"/>
      <c r="D33" s="130"/>
      <c r="E33" s="130"/>
      <c r="F33" s="24"/>
      <c r="G33" s="48"/>
      <c r="H33" s="52"/>
      <c r="I33" s="48"/>
      <c r="J33" s="24"/>
      <c r="K33" s="24"/>
      <c r="L33" s="24"/>
      <c r="M33" s="24"/>
      <c r="N33" s="72"/>
      <c r="O33" s="72"/>
      <c r="P33" s="24"/>
      <c r="Q33" s="24"/>
      <c r="R33" s="24"/>
      <c r="S33" s="24"/>
      <c r="T33" s="24"/>
      <c r="U33" s="24"/>
      <c r="V33" s="24"/>
      <c r="W33" s="130"/>
      <c r="X33" s="24"/>
      <c r="Y33" s="86"/>
      <c r="Z33" s="86"/>
      <c r="AA33" s="86"/>
      <c r="AB33" s="86"/>
      <c r="AC33" s="86"/>
      <c r="AD33" s="86"/>
    </row>
    <row r="34" spans="1:30" x14ac:dyDescent="0.25">
      <c r="A34" s="76"/>
      <c r="B34" s="130"/>
      <c r="C34" s="48"/>
      <c r="D34" s="130"/>
      <c r="E34" s="130"/>
      <c r="F34" s="24"/>
      <c r="G34" s="48"/>
      <c r="H34" s="52"/>
      <c r="I34" s="48"/>
      <c r="J34" s="24"/>
      <c r="K34" s="24"/>
      <c r="L34" s="24"/>
      <c r="M34" s="24"/>
      <c r="N34" s="72"/>
      <c r="O34" s="72"/>
      <c r="P34" s="24"/>
      <c r="Q34" s="24"/>
      <c r="R34" s="24"/>
      <c r="S34" s="24"/>
      <c r="T34" s="24"/>
      <c r="U34" s="24"/>
      <c r="V34" s="24"/>
      <c r="W34" s="130"/>
      <c r="X34" s="24"/>
      <c r="Y34" s="86"/>
      <c r="Z34" s="86"/>
      <c r="AA34" s="86"/>
      <c r="AB34" s="86"/>
      <c r="AC34" s="86"/>
      <c r="AD34" s="86"/>
    </row>
    <row r="35" spans="1:30" x14ac:dyDescent="0.25">
      <c r="A35" s="76"/>
      <c r="B35" s="130"/>
      <c r="C35" s="48"/>
      <c r="D35" s="130"/>
      <c r="E35" s="130"/>
      <c r="F35" s="24"/>
      <c r="G35" s="48"/>
      <c r="H35" s="52"/>
      <c r="I35" s="48"/>
      <c r="J35" s="24"/>
      <c r="K35" s="24"/>
      <c r="L35" s="24"/>
      <c r="M35" s="24"/>
      <c r="N35" s="72"/>
      <c r="O35" s="72"/>
      <c r="P35" s="24"/>
      <c r="Q35" s="24"/>
      <c r="R35" s="24"/>
      <c r="S35" s="24"/>
      <c r="T35" s="24"/>
      <c r="U35" s="24"/>
      <c r="V35" s="24"/>
      <c r="W35" s="130"/>
      <c r="X35" s="24"/>
      <c r="Y35" s="86"/>
      <c r="Z35" s="86"/>
      <c r="AA35" s="86"/>
      <c r="AB35" s="86"/>
      <c r="AC35" s="86"/>
      <c r="AD35" s="86"/>
    </row>
    <row r="36" spans="1:30" x14ac:dyDescent="0.25">
      <c r="A36" s="76"/>
      <c r="B36" s="130"/>
      <c r="C36" s="48"/>
      <c r="D36" s="130"/>
      <c r="E36" s="130"/>
      <c r="F36" s="24"/>
      <c r="G36" s="48"/>
      <c r="H36" s="52"/>
      <c r="I36" s="48"/>
      <c r="J36" s="24"/>
      <c r="K36" s="24"/>
      <c r="L36" s="24"/>
      <c r="M36" s="24"/>
      <c r="N36" s="72"/>
      <c r="O36" s="72"/>
      <c r="P36" s="24"/>
      <c r="Q36" s="24"/>
      <c r="R36" s="24"/>
      <c r="S36" s="24"/>
      <c r="T36" s="24"/>
      <c r="U36" s="24"/>
      <c r="V36" s="24"/>
      <c r="W36" s="130"/>
      <c r="X36" s="24"/>
      <c r="Y36" s="86"/>
      <c r="Z36" s="86"/>
      <c r="AA36" s="86"/>
      <c r="AB36" s="86"/>
      <c r="AC36" s="86"/>
      <c r="AD36" s="86"/>
    </row>
    <row r="37" spans="1:30" x14ac:dyDescent="0.25">
      <c r="A37" s="76"/>
      <c r="B37" s="130"/>
      <c r="C37" s="48"/>
      <c r="D37" s="130"/>
      <c r="E37" s="130"/>
      <c r="F37" s="24"/>
      <c r="G37" s="48"/>
      <c r="H37" s="52"/>
      <c r="I37" s="48"/>
      <c r="J37" s="24"/>
      <c r="K37" s="24"/>
      <c r="L37" s="24"/>
      <c r="M37" s="24"/>
      <c r="N37" s="72"/>
      <c r="O37" s="72"/>
      <c r="P37" s="24"/>
      <c r="Q37" s="24"/>
      <c r="R37" s="24"/>
      <c r="S37" s="24"/>
      <c r="T37" s="24"/>
      <c r="U37" s="24"/>
      <c r="V37" s="24"/>
      <c r="W37" s="130"/>
      <c r="X37" s="24"/>
      <c r="Y37" s="86"/>
      <c r="Z37" s="86"/>
      <c r="AA37" s="86"/>
      <c r="AB37" s="86"/>
      <c r="AC37" s="86"/>
      <c r="AD37" s="86"/>
    </row>
    <row r="38" spans="1:30" x14ac:dyDescent="0.25">
      <c r="A38" s="76"/>
      <c r="B38" s="130"/>
      <c r="C38" s="48"/>
      <c r="D38" s="130"/>
      <c r="E38" s="130"/>
      <c r="F38" s="24"/>
      <c r="G38" s="48"/>
      <c r="H38" s="52"/>
      <c r="I38" s="48"/>
      <c r="J38" s="24"/>
      <c r="K38" s="24"/>
      <c r="L38" s="24"/>
      <c r="M38" s="24"/>
      <c r="N38" s="72"/>
      <c r="O38" s="72"/>
      <c r="P38" s="24"/>
      <c r="Q38" s="24"/>
      <c r="R38" s="24"/>
      <c r="S38" s="24"/>
      <c r="T38" s="24"/>
      <c r="U38" s="24"/>
      <c r="V38" s="24"/>
      <c r="W38" s="130"/>
      <c r="X38" s="24"/>
      <c r="Y38" s="86"/>
      <c r="Z38" s="86"/>
      <c r="AA38" s="86"/>
      <c r="AB38" s="86"/>
      <c r="AC38" s="86"/>
      <c r="AD38" s="86"/>
    </row>
    <row r="39" spans="1:30" x14ac:dyDescent="0.25">
      <c r="A39" s="76"/>
      <c r="B39" s="130"/>
      <c r="C39" s="48"/>
      <c r="D39" s="130"/>
      <c r="E39" s="130"/>
      <c r="F39" s="24"/>
      <c r="G39" s="48"/>
      <c r="H39" s="52"/>
      <c r="I39" s="48"/>
      <c r="J39" s="24"/>
      <c r="K39" s="24"/>
      <c r="L39" s="24"/>
      <c r="M39" s="24"/>
      <c r="N39" s="72"/>
      <c r="O39" s="72"/>
      <c r="P39" s="24"/>
      <c r="Q39" s="24"/>
      <c r="R39" s="24"/>
      <c r="S39" s="24"/>
      <c r="T39" s="24"/>
      <c r="U39" s="24"/>
      <c r="V39" s="24"/>
      <c r="W39" s="130"/>
      <c r="X39" s="24"/>
      <c r="Y39" s="86"/>
      <c r="Z39" s="86"/>
      <c r="AA39" s="86"/>
      <c r="AB39" s="86"/>
      <c r="AC39" s="86"/>
      <c r="AD39" s="86"/>
    </row>
    <row r="40" spans="1:30" x14ac:dyDescent="0.25">
      <c r="A40" s="76"/>
      <c r="B40" s="130"/>
      <c r="C40" s="48"/>
      <c r="D40" s="130"/>
      <c r="E40" s="130"/>
      <c r="F40" s="24"/>
      <c r="G40" s="48"/>
      <c r="H40" s="52"/>
      <c r="I40" s="48"/>
      <c r="J40" s="24"/>
      <c r="K40" s="24"/>
      <c r="L40" s="24"/>
      <c r="M40" s="24"/>
      <c r="N40" s="72"/>
      <c r="O40" s="72"/>
      <c r="P40" s="24"/>
      <c r="Q40" s="24"/>
      <c r="R40" s="24"/>
      <c r="S40" s="24"/>
      <c r="T40" s="24"/>
      <c r="U40" s="24"/>
      <c r="V40" s="24"/>
      <c r="W40" s="130"/>
      <c r="X40" s="24"/>
      <c r="Y40" s="86"/>
      <c r="Z40" s="86"/>
      <c r="AA40" s="86"/>
      <c r="AB40" s="86"/>
      <c r="AC40" s="86"/>
      <c r="AD40" s="86"/>
    </row>
    <row r="41" spans="1:30" x14ac:dyDescent="0.25">
      <c r="A41" s="76"/>
      <c r="B41" s="130"/>
      <c r="C41" s="48"/>
      <c r="D41" s="130"/>
      <c r="E41" s="130"/>
      <c r="F41" s="24"/>
      <c r="G41" s="48"/>
      <c r="H41" s="52"/>
      <c r="I41" s="48"/>
      <c r="J41" s="24"/>
      <c r="K41" s="24"/>
      <c r="L41" s="24"/>
      <c r="M41" s="24"/>
      <c r="N41" s="72"/>
      <c r="O41" s="72"/>
      <c r="P41" s="24"/>
      <c r="Q41" s="24"/>
      <c r="R41" s="24"/>
      <c r="S41" s="24"/>
      <c r="T41" s="24"/>
      <c r="U41" s="24"/>
      <c r="V41" s="24"/>
      <c r="W41" s="130"/>
      <c r="X41" s="24"/>
      <c r="Y41" s="86"/>
      <c r="Z41" s="86"/>
      <c r="AA41" s="86"/>
      <c r="AB41" s="86"/>
      <c r="AC41" s="86"/>
      <c r="AD41" s="86"/>
    </row>
    <row r="42" spans="1:30" x14ac:dyDescent="0.25">
      <c r="A42" s="76"/>
      <c r="B42" s="130"/>
      <c r="C42" s="48"/>
      <c r="D42" s="130"/>
      <c r="E42" s="130"/>
      <c r="F42" s="24"/>
      <c r="G42" s="48"/>
      <c r="H42" s="52"/>
      <c r="I42" s="48"/>
      <c r="J42" s="24"/>
      <c r="K42" s="24"/>
      <c r="L42" s="24"/>
      <c r="M42" s="24"/>
      <c r="N42" s="72"/>
      <c r="O42" s="72"/>
      <c r="P42" s="24"/>
      <c r="Q42" s="24"/>
      <c r="R42" s="24"/>
      <c r="S42" s="24"/>
      <c r="T42" s="24"/>
      <c r="U42" s="24"/>
      <c r="V42" s="24"/>
      <c r="W42" s="130"/>
      <c r="X42" s="24"/>
      <c r="Y42" s="86"/>
      <c r="Z42" s="86"/>
      <c r="AA42" s="86"/>
      <c r="AB42" s="86"/>
      <c r="AC42" s="86"/>
      <c r="AD42" s="86"/>
    </row>
    <row r="43" spans="1:30" x14ac:dyDescent="0.25">
      <c r="A43" s="76"/>
      <c r="B43" s="130"/>
      <c r="C43" s="48"/>
      <c r="D43" s="130"/>
      <c r="E43" s="130"/>
      <c r="F43" s="24"/>
      <c r="G43" s="48"/>
      <c r="H43" s="52"/>
      <c r="I43" s="48"/>
      <c r="J43" s="24"/>
      <c r="K43" s="24"/>
      <c r="L43" s="24"/>
      <c r="M43" s="24"/>
      <c r="N43" s="72"/>
      <c r="O43" s="72"/>
      <c r="P43" s="24"/>
      <c r="Q43" s="24"/>
      <c r="R43" s="24"/>
      <c r="S43" s="24"/>
      <c r="T43" s="24"/>
      <c r="U43" s="24"/>
      <c r="V43" s="24"/>
      <c r="W43" s="130"/>
      <c r="X43" s="24"/>
      <c r="Y43" s="86"/>
      <c r="Z43" s="86"/>
      <c r="AA43" s="86"/>
      <c r="AB43" s="86"/>
      <c r="AC43" s="86"/>
      <c r="AD43" s="86"/>
    </row>
    <row r="44" spans="1:30" x14ac:dyDescent="0.25">
      <c r="A44" s="76"/>
      <c r="B44" s="130"/>
      <c r="C44" s="48"/>
      <c r="D44" s="130"/>
      <c r="E44" s="130"/>
      <c r="F44" s="24"/>
      <c r="G44" s="48"/>
      <c r="H44" s="52"/>
      <c r="I44" s="48"/>
      <c r="J44" s="24"/>
      <c r="K44" s="24"/>
      <c r="L44" s="24"/>
      <c r="M44" s="24"/>
      <c r="N44" s="72"/>
      <c r="O44" s="72"/>
      <c r="P44" s="24"/>
      <c r="Q44" s="24"/>
      <c r="R44" s="24"/>
      <c r="S44" s="24"/>
      <c r="T44" s="24"/>
      <c r="U44" s="24"/>
      <c r="V44" s="24"/>
      <c r="W44" s="130"/>
      <c r="X44" s="24"/>
      <c r="Y44" s="86"/>
      <c r="Z44" s="86"/>
      <c r="AA44" s="86"/>
      <c r="AB44" s="86"/>
      <c r="AC44" s="86"/>
      <c r="AD44" s="86"/>
    </row>
    <row r="45" spans="1:30" x14ac:dyDescent="0.25">
      <c r="A45" s="76"/>
      <c r="B45" s="130"/>
      <c r="C45" s="48"/>
      <c r="D45" s="130"/>
      <c r="E45" s="130"/>
      <c r="F45" s="24"/>
      <c r="G45" s="48"/>
      <c r="H45" s="52"/>
      <c r="I45" s="48"/>
      <c r="J45" s="24"/>
      <c r="K45" s="24"/>
      <c r="L45" s="24"/>
      <c r="M45" s="24"/>
      <c r="N45" s="72"/>
      <c r="O45" s="72"/>
      <c r="P45" s="24"/>
      <c r="Q45" s="24"/>
      <c r="R45" s="24"/>
      <c r="S45" s="24"/>
      <c r="T45" s="24"/>
      <c r="U45" s="24"/>
      <c r="V45" s="24"/>
      <c r="W45" s="130"/>
      <c r="X45" s="24"/>
      <c r="Y45" s="86"/>
      <c r="Z45" s="86"/>
      <c r="AA45" s="86"/>
      <c r="AB45" s="86"/>
      <c r="AC45" s="86"/>
      <c r="AD45" s="86"/>
    </row>
    <row r="46" spans="1:30" x14ac:dyDescent="0.25">
      <c r="A46" s="76"/>
      <c r="B46" s="130"/>
      <c r="C46" s="48"/>
      <c r="D46" s="130"/>
      <c r="E46" s="130"/>
      <c r="F46" s="24"/>
      <c r="G46" s="48"/>
      <c r="H46" s="52"/>
      <c r="I46" s="48"/>
      <c r="J46" s="24"/>
      <c r="K46" s="24"/>
      <c r="L46" s="24"/>
      <c r="M46" s="24"/>
      <c r="N46" s="72"/>
      <c r="O46" s="72"/>
      <c r="P46" s="24"/>
      <c r="Q46" s="24"/>
      <c r="R46" s="24"/>
      <c r="S46" s="24"/>
      <c r="T46" s="24"/>
      <c r="U46" s="24"/>
      <c r="V46" s="24"/>
      <c r="W46" s="130"/>
      <c r="X46" s="24"/>
      <c r="Y46" s="86"/>
      <c r="Z46" s="86"/>
      <c r="AA46" s="86"/>
      <c r="AB46" s="86"/>
      <c r="AC46" s="86"/>
      <c r="AD46" s="86"/>
    </row>
    <row r="47" spans="1:30" x14ac:dyDescent="0.25">
      <c r="A47" s="76"/>
      <c r="B47" s="130"/>
      <c r="C47" s="48"/>
      <c r="D47" s="130"/>
      <c r="E47" s="130"/>
      <c r="F47" s="24"/>
      <c r="G47" s="48"/>
      <c r="H47" s="52"/>
      <c r="I47" s="48"/>
      <c r="J47" s="24"/>
      <c r="K47" s="24"/>
      <c r="L47" s="24"/>
      <c r="M47" s="24"/>
      <c r="N47" s="72"/>
      <c r="O47" s="72"/>
      <c r="P47" s="24"/>
      <c r="Q47" s="24"/>
      <c r="R47" s="24"/>
      <c r="S47" s="24"/>
      <c r="T47" s="24"/>
      <c r="U47" s="24"/>
      <c r="V47" s="24"/>
      <c r="W47" s="130"/>
      <c r="X47" s="24"/>
      <c r="Y47" s="86"/>
      <c r="Z47" s="86"/>
      <c r="AA47" s="86"/>
      <c r="AB47" s="86"/>
      <c r="AC47" s="86"/>
      <c r="AD47" s="86"/>
    </row>
    <row r="48" spans="1:30" x14ac:dyDescent="0.25">
      <c r="A48" s="76"/>
      <c r="B48" s="130"/>
      <c r="C48" s="48"/>
      <c r="D48" s="130"/>
      <c r="E48" s="130"/>
      <c r="F48" s="24"/>
      <c r="G48" s="48"/>
      <c r="H48" s="52"/>
      <c r="I48" s="48"/>
      <c r="J48" s="24"/>
      <c r="K48" s="24"/>
      <c r="L48" s="24"/>
      <c r="M48" s="24"/>
      <c r="N48" s="72"/>
      <c r="O48" s="72"/>
      <c r="P48" s="24"/>
      <c r="Q48" s="24"/>
      <c r="R48" s="24"/>
      <c r="S48" s="24"/>
      <c r="T48" s="24"/>
      <c r="U48" s="24"/>
      <c r="V48" s="24"/>
      <c r="W48" s="130"/>
      <c r="X48" s="24"/>
      <c r="Y48" s="86"/>
      <c r="Z48" s="86"/>
      <c r="AA48" s="86"/>
      <c r="AB48" s="86"/>
      <c r="AC48" s="86"/>
      <c r="AD48" s="86"/>
    </row>
    <row r="49" spans="1:30" x14ac:dyDescent="0.25">
      <c r="A49" s="76"/>
      <c r="B49" s="130"/>
      <c r="C49" s="48"/>
      <c r="D49" s="130"/>
      <c r="E49" s="130"/>
      <c r="F49" s="24"/>
      <c r="G49" s="48"/>
      <c r="H49" s="52"/>
      <c r="I49" s="48"/>
      <c r="J49" s="24"/>
      <c r="K49" s="24"/>
      <c r="L49" s="24"/>
      <c r="M49" s="24"/>
      <c r="N49" s="72"/>
      <c r="O49" s="72"/>
      <c r="P49" s="24"/>
      <c r="Q49" s="24"/>
      <c r="R49" s="24"/>
      <c r="S49" s="24"/>
      <c r="T49" s="24"/>
      <c r="U49" s="24"/>
      <c r="V49" s="24"/>
      <c r="W49" s="130"/>
      <c r="X49" s="24"/>
      <c r="Y49" s="86"/>
      <c r="Z49" s="86"/>
      <c r="AA49" s="86"/>
      <c r="AB49" s="86"/>
      <c r="AC49" s="86"/>
      <c r="AD49" s="86"/>
    </row>
  </sheetData>
  <sortState ref="B10:X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2020-09-28T17:21:24Z</dcterms:modified>
</cp:coreProperties>
</file>