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93" i="1" l="1"/>
  <c r="AP90" i="1"/>
  <c r="AP87" i="1"/>
  <c r="AP96" i="1"/>
  <c r="AN99" i="1"/>
  <c r="AM99" i="1"/>
  <c r="AL99" i="1"/>
  <c r="AH92" i="1"/>
  <c r="AH59" i="1" l="1"/>
  <c r="AH60" i="1"/>
  <c r="AH61" i="1"/>
  <c r="AH62" i="1"/>
  <c r="AH63" i="1"/>
  <c r="AH64" i="1"/>
  <c r="AH65" i="1"/>
  <c r="AH66" i="1"/>
  <c r="AH67" i="1"/>
  <c r="AH68" i="1"/>
  <c r="AH69" i="1"/>
  <c r="AM97" i="1"/>
  <c r="AN97" i="1"/>
  <c r="AM100" i="1"/>
  <c r="AN100" i="1"/>
  <c r="AN80" i="1"/>
  <c r="AN83" i="1"/>
  <c r="AL83" i="1"/>
  <c r="AN82" i="1"/>
  <c r="AL82" i="1"/>
  <c r="AN81" i="1"/>
  <c r="AL81" i="1"/>
  <c r="AL80" i="1"/>
  <c r="AN79" i="1"/>
  <c r="AL79" i="1"/>
  <c r="AN78" i="1"/>
  <c r="AL78" i="1"/>
  <c r="AN77" i="1"/>
  <c r="AL77" i="1"/>
  <c r="AN64" i="1"/>
  <c r="AN65" i="1" s="1"/>
  <c r="AM64" i="1"/>
  <c r="AL64" i="1"/>
  <c r="AP61" i="1" s="1"/>
  <c r="AN62" i="1"/>
  <c r="AM62" i="1"/>
  <c r="AL73" i="1" s="1"/>
  <c r="AN73" i="1" s="1"/>
  <c r="AN59" i="1"/>
  <c r="AM59" i="1"/>
  <c r="AL72" i="1" s="1"/>
  <c r="AN72" i="1" s="1"/>
  <c r="AN56" i="1"/>
  <c r="AM56" i="1"/>
  <c r="AL71" i="1" s="1"/>
  <c r="AN71" i="1" s="1"/>
  <c r="AN53" i="1"/>
  <c r="AM53" i="1"/>
  <c r="AL70" i="1" s="1"/>
  <c r="AN70" i="1" s="1"/>
  <c r="AN50" i="1"/>
  <c r="AM50" i="1"/>
  <c r="AL69" i="1" s="1"/>
  <c r="AN69" i="1" s="1"/>
  <c r="AN47" i="1"/>
  <c r="AM47" i="1"/>
  <c r="AL68" i="1" s="1"/>
  <c r="AN68" i="1" s="1"/>
  <c r="AM65" i="1" l="1"/>
  <c r="AL74" i="1" s="1"/>
  <c r="AN74" i="1" s="1"/>
  <c r="AP46" i="1"/>
  <c r="AP52" i="1"/>
  <c r="AP58" i="1"/>
  <c r="AP49" i="1"/>
  <c r="AP55" i="1"/>
  <c r="K65" i="1" l="1"/>
  <c r="J65" i="1"/>
  <c r="I65" i="1"/>
  <c r="H65" i="1"/>
  <c r="AN91" i="1" l="1"/>
  <c r="AM91" i="1"/>
  <c r="AN88" i="1"/>
  <c r="AM88" i="1"/>
  <c r="AN94" i="1"/>
  <c r="AM94" i="1"/>
  <c r="K13" i="4" l="1"/>
  <c r="N37" i="1" l="1"/>
  <c r="O13" i="4"/>
  <c r="N13" i="4"/>
  <c r="M13" i="4"/>
  <c r="L13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F10" i="4"/>
  <c r="F14" i="4" s="1"/>
  <c r="E10" i="4"/>
  <c r="E14" i="4" s="1"/>
  <c r="J9" i="4"/>
  <c r="O14" i="4" l="1"/>
  <c r="N14" i="4"/>
  <c r="G16" i="4"/>
  <c r="E16" i="4"/>
  <c r="K16" i="4"/>
  <c r="L14" i="4"/>
  <c r="F15" i="4"/>
  <c r="F16" i="4" s="1"/>
  <c r="H15" i="4"/>
  <c r="H16" i="4" s="1"/>
  <c r="M16" i="4" s="1"/>
  <c r="M14" i="4"/>
  <c r="I16" i="4"/>
  <c r="N16" i="4" l="1"/>
  <c r="L16" i="4"/>
  <c r="O16" i="4"/>
  <c r="Y30" i="1" l="1"/>
  <c r="X30" i="1"/>
  <c r="W30" i="1"/>
  <c r="V30" i="1"/>
  <c r="U30" i="1"/>
  <c r="P13" i="3" l="1"/>
  <c r="O13" i="3"/>
  <c r="N13" i="3"/>
  <c r="M13" i="3"/>
  <c r="I13" i="3"/>
  <c r="G13" i="3"/>
  <c r="AQ30" i="1"/>
  <c r="AP30" i="1"/>
  <c r="AO30" i="1"/>
  <c r="AN30" i="1"/>
  <c r="AM30" i="1"/>
  <c r="AL30" i="1"/>
  <c r="M30" i="1"/>
  <c r="L30" i="1"/>
  <c r="K30" i="1"/>
  <c r="J30" i="1"/>
  <c r="I30" i="1"/>
  <c r="H30" i="1"/>
  <c r="G30" i="1"/>
  <c r="F30" i="1"/>
  <c r="E30" i="1"/>
  <c r="T23" i="1"/>
  <c r="O23" i="1"/>
  <c r="T22" i="1"/>
  <c r="O22" i="1"/>
  <c r="T21" i="1"/>
  <c r="O21" i="1"/>
  <c r="T20" i="1"/>
  <c r="O20" i="1"/>
  <c r="T19" i="1"/>
  <c r="O19" i="1"/>
  <c r="T18" i="1"/>
  <c r="O18" i="1"/>
  <c r="T17" i="1"/>
  <c r="O17" i="1"/>
  <c r="T16" i="1"/>
  <c r="O16" i="1"/>
  <c r="T15" i="1"/>
  <c r="O15" i="1"/>
  <c r="T14" i="1"/>
  <c r="O14" i="1"/>
  <c r="T13" i="1"/>
  <c r="O13" i="1"/>
  <c r="T12" i="1"/>
  <c r="O12" i="1"/>
  <c r="T11" i="1"/>
  <c r="O11" i="1"/>
  <c r="T10" i="1"/>
  <c r="T30" i="1" s="1"/>
  <c r="O10" i="1"/>
  <c r="O30" i="1" s="1"/>
  <c r="O35" i="1" s="1"/>
  <c r="O38" i="1" s="1"/>
  <c r="D32" i="1" l="1"/>
  <c r="N30" i="1"/>
  <c r="I36" i="1" l="1"/>
  <c r="H36" i="1"/>
  <c r="G36" i="1"/>
  <c r="F36" i="1"/>
  <c r="E36" i="1"/>
  <c r="L36" i="1" s="1"/>
  <c r="H35" i="1"/>
  <c r="H38" i="1" s="1"/>
  <c r="G35" i="1"/>
  <c r="G38" i="1" s="1"/>
  <c r="F35" i="1"/>
  <c r="F38" i="1" s="1"/>
  <c r="E35" i="1"/>
  <c r="E38" i="1" s="1"/>
  <c r="K38" i="1" l="1"/>
  <c r="L38" i="1"/>
  <c r="K35" i="1"/>
  <c r="L35" i="1"/>
  <c r="M36" i="1"/>
  <c r="K36" i="1"/>
  <c r="N35" i="1"/>
  <c r="I35" i="1"/>
  <c r="N36" i="1"/>
  <c r="Z30" i="1" s="1"/>
  <c r="M35" i="1" l="1"/>
  <c r="I38" i="1"/>
  <c r="AA30" i="1"/>
  <c r="M38" i="1" l="1"/>
  <c r="N38" i="1"/>
</calcChain>
</file>

<file path=xl/sharedStrings.xml><?xml version="1.0" encoding="utf-8"?>
<sst xmlns="http://schemas.openxmlformats.org/spreadsheetml/2006/main" count="1112" uniqueCount="534">
  <si>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</si>
  <si>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</si>
  <si>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</si>
  <si>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</si>
  <si>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</si>
  <si>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</si>
  <si>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</si>
  <si>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</si>
  <si>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</si>
  <si>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</si>
  <si>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</si>
  <si>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</si>
  <si>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</si>
  <si>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</si>
  <si>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</si>
  <si>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</si>
  <si>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</si>
  <si>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</si>
  <si>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</si>
  <si>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</si>
  <si>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</si>
  <si>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</si>
  <si>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</si>
  <si>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</si>
  <si>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</si>
  <si>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</si>
  <si>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</si>
  <si>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</si>
  <si>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</si>
  <si>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</si>
  <si>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</si>
  <si>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</si>
  <si>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</si>
  <si>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</si>
  <si>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</si>
  <si>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</si>
  <si>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</si>
  <si>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</si>
  <si>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</si>
  <si>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</si>
  <si>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</si>
  <si>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</si>
  <si>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</si>
  <si>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</si>
  <si>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</si>
  <si>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</si>
  <si>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</si>
  <si>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</si>
  <si>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</si>
  <si>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</si>
  <si>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</si>
  <si>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</si>
  <si>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</si>
  <si>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</si>
  <si>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</si>
  <si>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</si>
  <si>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</si>
  <si>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</si>
  <si>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</si>
  <si>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</si>
  <si>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</si>
  <si>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</si>
  <si>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</si>
  <si>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</si>
  <si>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</si>
  <si>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1/4</t>
  </si>
  <si>
    <t>2/3</t>
  </si>
  <si>
    <t>0/2</t>
  </si>
  <si>
    <t>Lyöjätilasto</t>
  </si>
  <si>
    <t>1/5</t>
  </si>
  <si>
    <t>5.</t>
  </si>
  <si>
    <t>1.</t>
  </si>
  <si>
    <t>2.</t>
  </si>
  <si>
    <t>8.</t>
  </si>
  <si>
    <t>7.</t>
  </si>
  <si>
    <t>3.</t>
  </si>
  <si>
    <t>11.</t>
  </si>
  <si>
    <t>10.</t>
  </si>
  <si>
    <t>9.</t>
  </si>
  <si>
    <t>6.</t>
  </si>
  <si>
    <t>jok</t>
  </si>
  <si>
    <t>02.08. 2003  Sotkamo</t>
  </si>
  <si>
    <t xml:space="preserve">  1-0  (1-1, 1-0)</t>
  </si>
  <si>
    <t>4120</t>
  </si>
  <si>
    <t>20.06. 2004  Hyvinkää</t>
  </si>
  <si>
    <t xml:space="preserve">  2-1  (5-1, 4-5, 1-0)</t>
  </si>
  <si>
    <t>4310</t>
  </si>
  <si>
    <t>24.07. 2005  Oulu</t>
  </si>
  <si>
    <t xml:space="preserve">  1-0  (1-1, 2-1)</t>
  </si>
  <si>
    <t>5048</t>
  </si>
  <si>
    <t>02.07. 2006  Kitee</t>
  </si>
  <si>
    <t xml:space="preserve">  1-0  (3-0, 1-1)</t>
  </si>
  <si>
    <t>5212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</si>
  <si>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</si>
  <si>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</si>
  <si>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</si>
  <si>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</si>
  <si>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</si>
  <si>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</si>
  <si>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22.07. 2012  Sotkamo</t>
  </si>
  <si>
    <t xml:space="preserve">  1-2  (5-1, 5-10, 0-3)</t>
  </si>
  <si>
    <t>5214</t>
  </si>
  <si>
    <t>C - POJAT</t>
  </si>
  <si>
    <t>B - POJAT</t>
  </si>
  <si>
    <t>A - POJAT</t>
  </si>
  <si>
    <t>4/7</t>
  </si>
  <si>
    <t>0/3</t>
  </si>
  <si>
    <t>YKKÖSPESIS</t>
  </si>
  <si>
    <t>12.</t>
  </si>
  <si>
    <t>ykköspesis</t>
  </si>
  <si>
    <t>Jere Dahlström</t>
  </si>
  <si>
    <t>9.8.1980   Vaasa</t>
  </si>
  <si>
    <t>13.</t>
  </si>
  <si>
    <t>VM</t>
  </si>
  <si>
    <t>suomensarja</t>
  </si>
  <si>
    <t>PeTo</t>
  </si>
  <si>
    <t>VäVi</t>
  </si>
  <si>
    <t>KaMa</t>
  </si>
  <si>
    <t>SMJ</t>
  </si>
  <si>
    <t>KoU</t>
  </si>
  <si>
    <t>ViVe</t>
  </si>
  <si>
    <t>19.05. 2001  KoU - KaMa  0-2  (1-2, 2-5)</t>
  </si>
  <si>
    <t>07.06. 2001  KaMa - AA  2-0  (4-3, 5-0)</t>
  </si>
  <si>
    <t>26.05. 2002  SMJ - KaMa  2-0  (1-0, 5-0)</t>
  </si>
  <si>
    <t>1.  ottelu</t>
  </si>
  <si>
    <t>6.  ottelu</t>
  </si>
  <si>
    <t>32.  ottelu</t>
  </si>
  <si>
    <t xml:space="preserve">  20 v   9 kk 10 pv</t>
  </si>
  <si>
    <t xml:space="preserve">  20 v   9 kk 29 pv</t>
  </si>
  <si>
    <t xml:space="preserve">  21 v   9 kk 17 pv</t>
  </si>
  <si>
    <t>Santeri Haipus</t>
  </si>
  <si>
    <t>Pasi Virtanen</t>
  </si>
  <si>
    <t>Jussi Järvinen</t>
  </si>
  <si>
    <t>Matti Iivarinen</t>
  </si>
  <si>
    <t>01.07. 2007  Kouvola</t>
  </si>
  <si>
    <t xml:space="preserve">  1-2  (3-3, 7-3, 0-2)</t>
  </si>
  <si>
    <t>Sami Sirviö</t>
  </si>
  <si>
    <t>5134</t>
  </si>
  <si>
    <t>Riku Lehto</t>
  </si>
  <si>
    <t>20.07. 2014  Seinäjoki</t>
  </si>
  <si>
    <t xml:space="preserve">  1-2  (0-1, 2-1, 0-1)</t>
  </si>
  <si>
    <t>Sami-Petteri Kivimäki</t>
  </si>
  <si>
    <t>5277</t>
  </si>
  <si>
    <t>22 v  11 kk  24 pv</t>
  </si>
  <si>
    <t>26.07. 1994  Tampere</t>
  </si>
  <si>
    <t xml:space="preserve">  13-23</t>
  </si>
  <si>
    <t>Markku Lepola</t>
  </si>
  <si>
    <t>300</t>
  </si>
  <si>
    <t>02.08. 1995  Varkaus</t>
  </si>
  <si>
    <t xml:space="preserve">  1-1  (12-7, 1-5)</t>
  </si>
  <si>
    <t>Tarmo Papinaho</t>
  </si>
  <si>
    <t>700</t>
  </si>
  <si>
    <t>12.07. 1996  Kitee</t>
  </si>
  <si>
    <t xml:space="preserve">  1-0  (3-3, 1-0)</t>
  </si>
  <si>
    <t>Olli Viljaranta</t>
  </si>
  <si>
    <t>3452</t>
  </si>
  <si>
    <t>15.08. 1997  Hyvinkää</t>
  </si>
  <si>
    <t xml:space="preserve">  2-1  (2-8, 4-2, 1-0)</t>
  </si>
  <si>
    <t>A</t>
  </si>
  <si>
    <t>Juhani Latikka</t>
  </si>
  <si>
    <t>1895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</si>
  <si>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</si>
  <si>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</si>
  <si>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</si>
  <si>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</si>
  <si>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</si>
  <si>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</si>
  <si>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Yrjö-Pekka Hautamäki</t>
  </si>
  <si>
    <t>1900</t>
  </si>
  <si>
    <t>VM = Vaasan Maila  (1933),  kasvattajaseura</t>
  </si>
  <si>
    <t>VäVi = Vähänkyrön Viesti  (1938)</t>
  </si>
  <si>
    <t>SMJ = Seinäjoen Maila-Jussit  (1932)</t>
  </si>
  <si>
    <t>ViVe = Vimpelin Veto  (1934)</t>
  </si>
  <si>
    <t>PeTo = Peräseinäjoen Toive  (1927)</t>
  </si>
  <si>
    <t>KaMa = Kankaanpään Maila  (1958)</t>
  </si>
  <si>
    <t>KoU  = Koskenkorvan Urheilijat  (1945)</t>
  </si>
  <si>
    <t>2-3-3</t>
  </si>
  <si>
    <t>3/4</t>
  </si>
  <si>
    <t>2/2</t>
  </si>
  <si>
    <t>1/7</t>
  </si>
  <si>
    <t>4/12</t>
  </si>
  <si>
    <t>3/5</t>
  </si>
  <si>
    <t>2/6</t>
  </si>
  <si>
    <t>2/8</t>
  </si>
  <si>
    <t>1/6</t>
  </si>
  <si>
    <t>6/9</t>
  </si>
  <si>
    <t>23/57</t>
  </si>
  <si>
    <t>11/19</t>
  </si>
  <si>
    <t>12/31</t>
  </si>
  <si>
    <t>0/5</t>
  </si>
  <si>
    <t>3/8</t>
  </si>
  <si>
    <t>3/3</t>
  </si>
  <si>
    <t>6/13</t>
  </si>
  <si>
    <t>6/8</t>
  </si>
  <si>
    <t>0-0-1</t>
  </si>
  <si>
    <t>PESISPÖRSSIRAJAT</t>
  </si>
  <si>
    <t>1000 p</t>
  </si>
  <si>
    <t>1300 p</t>
  </si>
  <si>
    <t>1600 p</t>
  </si>
  <si>
    <t>KAIKKIEN AIKOJEN TILASTOT, TOP-10</t>
  </si>
  <si>
    <t>0-3  SoJy</t>
  </si>
  <si>
    <t>0-4  KiPe</t>
  </si>
  <si>
    <t>Jatkosarja  4.</t>
  </si>
  <si>
    <t>1-3  KiPa</t>
  </si>
  <si>
    <t>2-1  Tahko</t>
  </si>
  <si>
    <t>Jatkosarja  6.</t>
  </si>
  <si>
    <t>3-2  NJ  (pist.)</t>
  </si>
  <si>
    <t>4-2  KoU</t>
  </si>
  <si>
    <t>0-3  KPL</t>
  </si>
  <si>
    <t>2-0  PattU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</si>
  <si>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</si>
  <si>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</si>
  <si>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</si>
  <si>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</si>
  <si>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</si>
  <si>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</si>
  <si>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</si>
  <si>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</si>
  <si>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0-3  ViVe</t>
  </si>
  <si>
    <t>1-3  JoMa</t>
  </si>
  <si>
    <t>1900 p</t>
  </si>
  <si>
    <t xml:space="preserve">      Mitalit</t>
  </si>
  <si>
    <t>Arvo-ottelut</t>
  </si>
  <si>
    <t xml:space="preserve">       Runkosarja TOP-30</t>
  </si>
  <si>
    <t>17.</t>
  </si>
  <si>
    <t>30.</t>
  </si>
  <si>
    <t>21.</t>
  </si>
  <si>
    <t>22.</t>
  </si>
  <si>
    <t>29.</t>
  </si>
  <si>
    <t>23.</t>
  </si>
  <si>
    <t>19.</t>
  </si>
  <si>
    <t>Ylempi loppusarja TOP-10</t>
  </si>
  <si>
    <t>2-2-2</t>
  </si>
  <si>
    <t xml:space="preserve">  Vuoden tulokas  2001     &lt;&gt;     Lyöjäkuningas  ( 4 )  2006, 2007, 2009, 2012     &lt;&gt;     Tehopelaaja  ( 2 )  2006, 2009     &lt;&gt;     Vuoden jokeri  ( 3 )  2006, 2009, 2010</t>
  </si>
  <si>
    <t>IPV</t>
  </si>
  <si>
    <t>IPV = Imatran Pallo-Veikot  (1955)</t>
  </si>
  <si>
    <t>14.</t>
  </si>
  <si>
    <t>Ykkösenä 18.07. 2018 -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</si>
  <si>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</si>
  <si>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</si>
  <si>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</si>
  <si>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</si>
  <si>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</si>
  <si>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</si>
  <si>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</si>
  <si>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</si>
  <si>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Paras sija 10.</t>
  </si>
  <si>
    <t>Kunnaritilasto</t>
  </si>
  <si>
    <t>20.</t>
  </si>
  <si>
    <t>2200 p   2019</t>
  </si>
  <si>
    <t>52.</t>
  </si>
  <si>
    <t>24.</t>
  </si>
  <si>
    <t>38.</t>
  </si>
  <si>
    <t>TEHO</t>
  </si>
  <si>
    <t xml:space="preserve"> Ottelutilasto</t>
  </si>
  <si>
    <t xml:space="preserve">   300</t>
  </si>
  <si>
    <t xml:space="preserve">   400</t>
  </si>
  <si>
    <t xml:space="preserve"> Lyöjätilasto</t>
  </si>
  <si>
    <t xml:space="preserve">   500</t>
  </si>
  <si>
    <t xml:space="preserve">   600</t>
  </si>
  <si>
    <t xml:space="preserve">   700</t>
  </si>
  <si>
    <t xml:space="preserve">   800</t>
  </si>
  <si>
    <t xml:space="preserve">   900</t>
  </si>
  <si>
    <t xml:space="preserve"> 1000</t>
  </si>
  <si>
    <t xml:space="preserve"> 1100</t>
  </si>
  <si>
    <t>451. ottelu</t>
  </si>
  <si>
    <t xml:space="preserve">   100</t>
  </si>
  <si>
    <t xml:space="preserve">   200</t>
  </si>
  <si>
    <t>147. ottelu</t>
  </si>
  <si>
    <t>IKÄ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</si>
  <si>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</si>
  <si>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</si>
  <si>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</si>
  <si>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</si>
  <si>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</si>
  <si>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</si>
  <si>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</si>
  <si>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</si>
  <si>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</si>
  <si>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</si>
  <si>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</si>
  <si>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</si>
  <si>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</si>
  <si>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</si>
  <si>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</si>
  <si>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</si>
  <si>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</si>
  <si>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</si>
  <si>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</si>
  <si>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</si>
  <si>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</si>
  <si>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</si>
  <si>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</si>
  <si>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</si>
  <si>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</si>
  <si>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</si>
  <si>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</si>
  <si>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</si>
  <si>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</si>
  <si>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</si>
  <si>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</si>
  <si>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</si>
  <si>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</si>
  <si>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</si>
  <si>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</si>
  <si>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</si>
  <si>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</si>
  <si>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</si>
  <si>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KPL = Kouvolan Pallonlyöjät  (1931)</t>
  </si>
  <si>
    <t xml:space="preserve"> 1200</t>
  </si>
  <si>
    <t>32 v 10 kk   4 pv</t>
  </si>
  <si>
    <t>109.   13.06. 2013  SMJ - KoU  1-2</t>
  </si>
  <si>
    <t>35 v 11 kk 17 pv</t>
  </si>
  <si>
    <t xml:space="preserve">  38.   26.07. 2016  ViVe - KoU  2-0</t>
  </si>
  <si>
    <t xml:space="preserve">    2.   26.06. 2018  Lippo Pesis - IPV  0-2</t>
  </si>
  <si>
    <t>412. ottelu</t>
  </si>
  <si>
    <t xml:space="preserve">    2.   28.05. 2017  KoU - KiPa  2-0</t>
  </si>
  <si>
    <t>386. ottelu</t>
  </si>
  <si>
    <t xml:space="preserve">    3.   07.06. 2016  AA - KoU  0-1</t>
  </si>
  <si>
    <t>352. ottelu</t>
  </si>
  <si>
    <t xml:space="preserve">    4.   26.05. 2015  KoU - SoJy  0-2</t>
  </si>
  <si>
    <t>319. ottelu</t>
  </si>
  <si>
    <t xml:space="preserve">    4.   15.05. 2014  JymyJussit - KoU  2-1</t>
  </si>
  <si>
    <t>289. ottelu</t>
  </si>
  <si>
    <t xml:space="preserve">    4.   29.07. 2012  ViVe - JoMa  2-0</t>
  </si>
  <si>
    <t>254. ottelu</t>
  </si>
  <si>
    <t xml:space="preserve">    5.   25.07. 2010  ViVe - UPV  2-0</t>
  </si>
  <si>
    <t>223. ottelu</t>
  </si>
  <si>
    <t xml:space="preserve">  12.   25.06. 2009  KoU - ViVe  1-2</t>
  </si>
  <si>
    <t>180. ottelu</t>
  </si>
  <si>
    <t xml:space="preserve">  20.   12.07. 2007  Lippo - KoU  0-2</t>
  </si>
  <si>
    <t xml:space="preserve">  37.   18.06. 2006  PuPe - KoU  0-1</t>
  </si>
  <si>
    <t xml:space="preserve">    5.   14.08. 2012  ViVe - KiPa  2-0</t>
  </si>
  <si>
    <t xml:space="preserve">  79. ottelu</t>
  </si>
  <si>
    <t>392.</t>
  </si>
  <si>
    <t>324.</t>
  </si>
  <si>
    <t>197.</t>
  </si>
  <si>
    <t>211.</t>
  </si>
  <si>
    <t>178.</t>
  </si>
  <si>
    <t>137.</t>
  </si>
  <si>
    <t>143.</t>
  </si>
  <si>
    <t>110.</t>
  </si>
  <si>
    <t>84.</t>
  </si>
  <si>
    <t>64.</t>
  </si>
  <si>
    <t>49.</t>
  </si>
  <si>
    <t>45.</t>
  </si>
  <si>
    <t>43.</t>
  </si>
  <si>
    <t>47.</t>
  </si>
  <si>
    <t>46.</t>
  </si>
  <si>
    <t>48.</t>
  </si>
  <si>
    <t>296.</t>
  </si>
  <si>
    <t>135.</t>
  </si>
  <si>
    <t>27.</t>
  </si>
  <si>
    <t>33.</t>
  </si>
  <si>
    <t>191.</t>
  </si>
  <si>
    <t>184.</t>
  </si>
  <si>
    <t>173.</t>
  </si>
  <si>
    <t>168.</t>
  </si>
  <si>
    <t>164.</t>
  </si>
  <si>
    <t>159.</t>
  </si>
  <si>
    <t>155.</t>
  </si>
  <si>
    <t>170.</t>
  </si>
  <si>
    <t>200.</t>
  </si>
  <si>
    <t>226.</t>
  </si>
  <si>
    <t>255.</t>
  </si>
  <si>
    <t>247.</t>
  </si>
  <si>
    <t>360.</t>
  </si>
  <si>
    <t>212.</t>
  </si>
  <si>
    <t>82.</t>
  </si>
  <si>
    <t>86.</t>
  </si>
  <si>
    <t>50.</t>
  </si>
  <si>
    <t>28.</t>
  </si>
  <si>
    <t>25.</t>
  </si>
  <si>
    <t>15.</t>
  </si>
  <si>
    <t>331.</t>
  </si>
  <si>
    <t>251.</t>
  </si>
  <si>
    <t>130.</t>
  </si>
  <si>
    <t>142.</t>
  </si>
  <si>
    <t>112.</t>
  </si>
  <si>
    <t>91.</t>
  </si>
  <si>
    <t>72.</t>
  </si>
  <si>
    <t>37.</t>
  </si>
  <si>
    <t>36.</t>
  </si>
  <si>
    <t>32.</t>
  </si>
  <si>
    <t>177.</t>
  </si>
  <si>
    <t>241.</t>
  </si>
  <si>
    <t>215.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</si>
  <si>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</si>
  <si>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</si>
  <si>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</si>
  <si>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</si>
  <si>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Tehotilasto</t>
  </si>
  <si>
    <t xml:space="preserve"> Kärkilyöjätilasto</t>
  </si>
  <si>
    <t xml:space="preserve">  77. ottelu</t>
  </si>
  <si>
    <t>1078.</t>
  </si>
  <si>
    <t>820.</t>
  </si>
  <si>
    <t>632.</t>
  </si>
  <si>
    <t>509.</t>
  </si>
  <si>
    <t>417.</t>
  </si>
  <si>
    <t>326.</t>
  </si>
  <si>
    <t>263.</t>
  </si>
  <si>
    <t>172.</t>
  </si>
  <si>
    <t>154.</t>
  </si>
  <si>
    <t>116.</t>
  </si>
  <si>
    <t>94.</t>
  </si>
  <si>
    <t>70.</t>
  </si>
  <si>
    <t>26.</t>
  </si>
  <si>
    <t>718.</t>
  </si>
  <si>
    <t>431.</t>
  </si>
  <si>
    <t>99.</t>
  </si>
  <si>
    <t>18.</t>
  </si>
  <si>
    <t>1354.</t>
  </si>
  <si>
    <t>1136.</t>
  </si>
  <si>
    <t>922.</t>
  </si>
  <si>
    <t>779.</t>
  </si>
  <si>
    <t>686.</t>
  </si>
  <si>
    <t>605.</t>
  </si>
  <si>
    <t>579.</t>
  </si>
  <si>
    <t>553.</t>
  </si>
  <si>
    <t>503.</t>
  </si>
  <si>
    <t>493.</t>
  </si>
  <si>
    <t>486.</t>
  </si>
  <si>
    <t>454.</t>
  </si>
  <si>
    <t>432.</t>
  </si>
  <si>
    <t>406.</t>
  </si>
  <si>
    <t>391.</t>
  </si>
  <si>
    <t>365.</t>
  </si>
  <si>
    <t>357.</t>
  </si>
  <si>
    <t>341.</t>
  </si>
  <si>
    <t>321.</t>
  </si>
  <si>
    <t>962.</t>
  </si>
  <si>
    <t>691.</t>
  </si>
  <si>
    <t>399.</t>
  </si>
  <si>
    <t>272.</t>
  </si>
  <si>
    <t>174.</t>
  </si>
  <si>
    <t>118.</t>
  </si>
  <si>
    <t>78.</t>
  </si>
  <si>
    <t>53.</t>
  </si>
  <si>
    <t>34.</t>
  </si>
  <si>
    <t>552.</t>
  </si>
  <si>
    <t>407.</t>
  </si>
  <si>
    <t>303.</t>
  </si>
  <si>
    <t>248.</t>
  </si>
  <si>
    <t>195.</t>
  </si>
  <si>
    <t>161.</t>
  </si>
  <si>
    <t>140.</t>
  </si>
  <si>
    <t>119.</t>
  </si>
  <si>
    <t>101.</t>
  </si>
  <si>
    <t>95.</t>
  </si>
  <si>
    <t>89.</t>
  </si>
  <si>
    <t>79.</t>
  </si>
  <si>
    <t>57.</t>
  </si>
  <si>
    <t>44.</t>
  </si>
  <si>
    <t xml:space="preserve"> 1300</t>
  </si>
  <si>
    <t xml:space="preserve">    1.   15.06. 2019  KeKi - IPV  1-2</t>
  </si>
  <si>
    <t>480. ottelu</t>
  </si>
  <si>
    <t xml:space="preserve"> RUNKOSARJA, TASASATASET,  ka. / peli</t>
  </si>
  <si>
    <t xml:space="preserve"> PLAY OFF, TASASATASET,  ka. / peli</t>
  </si>
  <si>
    <t>240.   18.06. 2008  SMJ - KoU  2-1</t>
  </si>
  <si>
    <t>27 v 10 kk   9 pv</t>
  </si>
  <si>
    <t xml:space="preserve"> Kunnaritilasto</t>
  </si>
  <si>
    <t xml:space="preserve">     20</t>
  </si>
  <si>
    <t xml:space="preserve">     30</t>
  </si>
  <si>
    <t xml:space="preserve">     40</t>
  </si>
  <si>
    <t>306. ottelu</t>
  </si>
  <si>
    <t>375. ottelu</t>
  </si>
  <si>
    <t xml:space="preserve">  61.   25.06. 2009  KoU - ViVe  1-2</t>
  </si>
  <si>
    <t xml:space="preserve">  30.   04.07. 2013  KoU - AA  2-0</t>
  </si>
  <si>
    <t xml:space="preserve">  16.   09.08. 2015  JymyJussit - KoU  1-2</t>
  </si>
  <si>
    <t>113. ottelu</t>
  </si>
  <si>
    <t xml:space="preserve">  96.   25.05. 2005  KoU - NJ  0-2</t>
  </si>
  <si>
    <t>200. ottelu</t>
  </si>
  <si>
    <t>264. ottelu</t>
  </si>
  <si>
    <t>355. ottelu</t>
  </si>
  <si>
    <t>411. ottelu</t>
  </si>
  <si>
    <t xml:space="preserve">  65.   26.08. 2008  SMJ - KoU  2-1</t>
  </si>
  <si>
    <t xml:space="preserve">  20.   31.07. 2011  KPL - ViVe  0-2</t>
  </si>
  <si>
    <t xml:space="preserve">    8.   02.06. 2015  Kiri - KoU  2-0</t>
  </si>
  <si>
    <t xml:space="preserve">    4.   25.05. 2017  KoU - Lippo Pesis  1-0</t>
  </si>
  <si>
    <t>116.   04.06. 2009  ViVe - JoMa  2-0</t>
  </si>
  <si>
    <t>218. ottelu</t>
  </si>
  <si>
    <t>431. ottelu</t>
  </si>
  <si>
    <t xml:space="preserve">  29.   27.07. 2017  JoMa - KoU  2-0</t>
  </si>
  <si>
    <t xml:space="preserve">  12.   11.08. 2012  ViVe - KiPa  1-2</t>
  </si>
  <si>
    <t xml:space="preserve">  39. ottelu</t>
  </si>
  <si>
    <t xml:space="preserve">  33.   08.09. 2007  NJ - KoU 2-1</t>
  </si>
  <si>
    <t xml:space="preserve">  10.   13.08. 2009  ViVe - KoU  0-2</t>
  </si>
  <si>
    <t xml:space="preserve">  43. ottelu</t>
  </si>
  <si>
    <t>SEUROITTAIN</t>
  </si>
  <si>
    <t>ka / ottelu</t>
  </si>
  <si>
    <t>Imatran Pallo-Veikot</t>
  </si>
  <si>
    <t>LYÖDYT, KA/OTT</t>
  </si>
  <si>
    <t>RS</t>
  </si>
  <si>
    <t>YLS</t>
  </si>
  <si>
    <t>ERO</t>
  </si>
  <si>
    <t>TUODUT, KA/OTT</t>
  </si>
  <si>
    <t>Koskenkorvan Urheilijat</t>
  </si>
  <si>
    <t>Vimpelin Veto</t>
  </si>
  <si>
    <t>Seinäjoen Maila-Jussit</t>
  </si>
  <si>
    <t>Kankaanpään Maila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</si>
  <si>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</si>
  <si>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</si>
  <si>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</si>
  <si>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</si>
  <si>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</si>
  <si>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</si>
  <si>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</si>
  <si>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25.   11.09. 2010  KPL - ViVe  2-0,  fin 3/4</t>
  </si>
  <si>
    <t>34.   17.09. 2011  SoJy - ViVe  2-0,  fin 5/5</t>
  </si>
  <si>
    <t>45.   05.09. 2010  ViVe - KPL  2-1,  fin 2/4</t>
  </si>
  <si>
    <t>RS JA YLS</t>
  </si>
  <si>
    <t>KPL</t>
  </si>
  <si>
    <t>4-4-2</t>
  </si>
  <si>
    <t>TOP-100     1945-2020</t>
  </si>
  <si>
    <t xml:space="preserve"> 1945 - 2020</t>
  </si>
  <si>
    <t>Kouvolan Pallonlyöjät</t>
  </si>
  <si>
    <t xml:space="preserve"> 1979 - 2020</t>
  </si>
  <si>
    <t xml:space="preserve">  12.   05.07. 2020  Manse PP - KPL  0-2</t>
  </si>
  <si>
    <t>39 v 10 kk 26 pv</t>
  </si>
  <si>
    <t xml:space="preserve"> 1400</t>
  </si>
  <si>
    <t xml:space="preserve">    1.   07.08. 2020  Manse PP - KPL  0-1</t>
  </si>
  <si>
    <t>512. ottelu</t>
  </si>
  <si>
    <t xml:space="preserve"> 1500</t>
  </si>
  <si>
    <t xml:space="preserve">    2.   17.07. 2020  KPL - ViVe  2-0</t>
  </si>
  <si>
    <t>515. ottelu</t>
  </si>
  <si>
    <t>2-1  KiPa</t>
  </si>
  <si>
    <t>7/14</t>
  </si>
  <si>
    <t>2-0  JoMa</t>
  </si>
  <si>
    <t>1-2  SoJy</t>
  </si>
  <si>
    <t>2-3-2</t>
  </si>
  <si>
    <t>323.</t>
  </si>
  <si>
    <t>949 691</t>
  </si>
  <si>
    <t xml:space="preserve">  52.   05.09. 2020  KPL - KiPa  2-0</t>
  </si>
  <si>
    <t>39 v  0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</si>
</sst>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0" fillId="3" borderId="0" xfId="0" applyFill="1"/>
    <xf numFmtId="0" fontId="4" fillId="6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" fontId="4" fillId="8" borderId="1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8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3" borderId="6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9" xfId="0" applyFont="1" applyFill="1" applyBorder="1"/>
    <xf numFmtId="166" fontId="4" fillId="4" borderId="0" xfId="0" applyNumberFormat="1" applyFont="1" applyFill="1" applyBorder="1" applyAlignment="1">
      <alignment horizontal="left"/>
    </xf>
    <xf numFmtId="0" fontId="4" fillId="3" borderId="7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0" fontId="4" fillId="4" borderId="12" xfId="0" applyFont="1" applyFill="1" applyBorder="1" applyAlignment="1"/>
    <xf numFmtId="2" fontId="4" fillId="4" borderId="11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9" fontId="4" fillId="4" borderId="0" xfId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.5703125" style="63" customWidth="1"/>
    <col min="34" max="34" width="12.42578125" style="63" customWidth="1"/>
    <col min="35" max="35" width="13.7109375" style="63" customWidth="1"/>
    <col min="36" max="36" width="12.710937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110</v>
      </c>
      <c r="C1" s="6"/>
      <c r="D1" s="7"/>
      <c r="E1" s="90" t="s">
        <v>111</v>
      </c>
      <c r="F1" s="140"/>
      <c r="G1" s="6"/>
      <c r="H1" s="6"/>
      <c r="I1" s="6"/>
      <c r="J1" s="6"/>
      <c r="K1" s="8"/>
      <c r="L1" s="6"/>
      <c r="M1" s="6"/>
      <c r="N1" s="6"/>
      <c r="O1" s="8"/>
      <c r="P1" s="141"/>
      <c r="Q1" s="141"/>
      <c r="R1" s="141"/>
      <c r="S1" s="6"/>
      <c r="T1" s="8"/>
      <c r="U1" s="6"/>
      <c r="V1" s="6"/>
      <c r="W1" s="103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223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4"/>
      <c r="AA2" s="20"/>
      <c r="AB2" s="23" t="s">
        <v>231</v>
      </c>
      <c r="AC2" s="21"/>
      <c r="AD2" s="15"/>
      <c r="AE2" s="22"/>
      <c r="AF2" s="20"/>
      <c r="AG2" s="23" t="s">
        <v>51</v>
      </c>
      <c r="AH2" s="15"/>
      <c r="AI2" s="15"/>
      <c r="AJ2" s="16"/>
      <c r="AK2" s="20"/>
      <c r="AL2" s="23" t="s">
        <v>222</v>
      </c>
      <c r="AM2" s="21"/>
      <c r="AN2" s="15"/>
      <c r="AO2" s="170" t="s">
        <v>221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35">
        <v>1995</v>
      </c>
      <c r="C4" s="135" t="s">
        <v>112</v>
      </c>
      <c r="D4" s="136" t="s">
        <v>113</v>
      </c>
      <c r="E4" s="135"/>
      <c r="F4" s="142" t="s">
        <v>109</v>
      </c>
      <c r="G4" s="138"/>
      <c r="H4" s="64"/>
      <c r="I4" s="135"/>
      <c r="J4" s="135"/>
      <c r="K4" s="135"/>
      <c r="L4" s="135"/>
      <c r="M4" s="135"/>
      <c r="N4" s="135"/>
      <c r="O4" s="31"/>
      <c r="P4" s="19"/>
      <c r="Q4" s="19"/>
      <c r="R4" s="19"/>
      <c r="S4" s="19"/>
      <c r="T4" s="31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69"/>
      <c r="AH4" s="169"/>
      <c r="AI4" s="169"/>
      <c r="AJ4" s="169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143">
        <v>1996</v>
      </c>
      <c r="C5" s="143" t="s">
        <v>59</v>
      </c>
      <c r="D5" s="144" t="s">
        <v>113</v>
      </c>
      <c r="E5" s="143"/>
      <c r="F5" s="145" t="s">
        <v>114</v>
      </c>
      <c r="G5" s="146"/>
      <c r="H5" s="147"/>
      <c r="I5" s="148"/>
      <c r="J5" s="143"/>
      <c r="K5" s="143"/>
      <c r="L5" s="143"/>
      <c r="M5" s="143"/>
      <c r="N5" s="149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169"/>
      <c r="AH5" s="169"/>
      <c r="AI5" s="169"/>
      <c r="AJ5" s="169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143">
        <v>1997</v>
      </c>
      <c r="C6" s="143" t="s">
        <v>59</v>
      </c>
      <c r="D6" s="144" t="s">
        <v>113</v>
      </c>
      <c r="E6" s="143"/>
      <c r="F6" s="145" t="s">
        <v>114</v>
      </c>
      <c r="G6" s="146"/>
      <c r="H6" s="147"/>
      <c r="I6" s="148"/>
      <c r="J6" s="143"/>
      <c r="K6" s="143"/>
      <c r="L6" s="143"/>
      <c r="M6" s="143"/>
      <c r="N6" s="149"/>
      <c r="O6" s="25"/>
      <c r="P6" s="19"/>
      <c r="Q6" s="19"/>
      <c r="R6" s="19"/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169"/>
      <c r="AH6" s="169"/>
      <c r="AI6" s="169"/>
      <c r="AJ6" s="169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143">
        <v>1998</v>
      </c>
      <c r="C7" s="143" t="s">
        <v>72</v>
      </c>
      <c r="D7" s="144" t="s">
        <v>113</v>
      </c>
      <c r="E7" s="143"/>
      <c r="F7" s="145" t="s">
        <v>114</v>
      </c>
      <c r="G7" s="146"/>
      <c r="H7" s="147"/>
      <c r="I7" s="148"/>
      <c r="J7" s="143"/>
      <c r="K7" s="143"/>
      <c r="L7" s="143"/>
      <c r="M7" s="143"/>
      <c r="N7" s="149"/>
      <c r="O7" s="25"/>
      <c r="P7" s="19"/>
      <c r="Q7" s="19"/>
      <c r="R7" s="19"/>
      <c r="S7" s="19"/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169"/>
      <c r="AH7" s="169"/>
      <c r="AI7" s="169"/>
      <c r="AJ7" s="169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135">
        <v>1999</v>
      </c>
      <c r="C8" s="135" t="s">
        <v>79</v>
      </c>
      <c r="D8" s="136" t="s">
        <v>115</v>
      </c>
      <c r="E8" s="135"/>
      <c r="F8" s="150" t="s">
        <v>109</v>
      </c>
      <c r="G8" s="151"/>
      <c r="H8" s="152"/>
      <c r="I8" s="153"/>
      <c r="J8" s="135"/>
      <c r="K8" s="135"/>
      <c r="L8" s="135"/>
      <c r="M8" s="135"/>
      <c r="N8" s="137"/>
      <c r="O8" s="25"/>
      <c r="P8" s="19"/>
      <c r="Q8" s="19"/>
      <c r="R8" s="19"/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169"/>
      <c r="AH8" s="169"/>
      <c r="AI8" s="169"/>
      <c r="AJ8" s="169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135">
        <v>2000</v>
      </c>
      <c r="C9" s="135" t="s">
        <v>108</v>
      </c>
      <c r="D9" s="136" t="s">
        <v>116</v>
      </c>
      <c r="E9" s="135"/>
      <c r="F9" s="150" t="s">
        <v>109</v>
      </c>
      <c r="G9" s="151"/>
      <c r="H9" s="152"/>
      <c r="I9" s="153"/>
      <c r="J9" s="135"/>
      <c r="K9" s="135"/>
      <c r="L9" s="135"/>
      <c r="M9" s="135"/>
      <c r="N9" s="137"/>
      <c r="O9" s="25"/>
      <c r="P9" s="19"/>
      <c r="Q9" s="19"/>
      <c r="R9" s="19"/>
      <c r="S9" s="19"/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169"/>
      <c r="AH9" s="169"/>
      <c r="AI9" s="169"/>
      <c r="AJ9" s="169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2001</v>
      </c>
      <c r="C10" s="26" t="s">
        <v>77</v>
      </c>
      <c r="D10" s="27" t="s">
        <v>117</v>
      </c>
      <c r="E10" s="26">
        <v>27</v>
      </c>
      <c r="F10" s="26">
        <v>0</v>
      </c>
      <c r="G10" s="26">
        <v>27</v>
      </c>
      <c r="H10" s="26">
        <v>3</v>
      </c>
      <c r="I10" s="26">
        <v>110</v>
      </c>
      <c r="J10" s="26">
        <v>4</v>
      </c>
      <c r="K10" s="26">
        <v>22</v>
      </c>
      <c r="L10" s="26">
        <v>57</v>
      </c>
      <c r="M10" s="26">
        <v>27</v>
      </c>
      <c r="N10" s="29">
        <v>0.52400000000000002</v>
      </c>
      <c r="O10" s="25">
        <f t="shared" ref="O10:O19" si="0">PRODUCT(I10/N10)</f>
        <v>209.92366412213741</v>
      </c>
      <c r="P10" s="19"/>
      <c r="Q10" s="19"/>
      <c r="R10" s="19"/>
      <c r="S10" s="19"/>
      <c r="T10" s="25" t="e">
        <f t="shared" ref="T10:T19" si="1">PRODUCT(L10/S10)</f>
        <v>#DIV/0!</v>
      </c>
      <c r="U10" s="27"/>
      <c r="V10" s="27"/>
      <c r="W10" s="27"/>
      <c r="X10" s="27"/>
      <c r="Y10" s="27"/>
      <c r="Z10" s="29"/>
      <c r="AA10" s="25"/>
      <c r="AB10" s="19"/>
      <c r="AC10" s="19"/>
      <c r="AD10" s="19"/>
      <c r="AE10" s="19"/>
      <c r="AF10" s="25"/>
      <c r="AG10" s="169"/>
      <c r="AH10" s="169"/>
      <c r="AI10" s="169"/>
      <c r="AJ10" s="169"/>
      <c r="AK10" s="25"/>
      <c r="AL10" s="27"/>
      <c r="AM10" s="27"/>
      <c r="AN10" s="27"/>
      <c r="AO10" s="44"/>
      <c r="AP10" s="42"/>
      <c r="AQ10" s="27"/>
      <c r="AR10" s="40"/>
    </row>
    <row r="11" spans="1:44" s="4" customFormat="1" ht="15" customHeight="1" x14ac:dyDescent="0.25">
      <c r="A11" s="2"/>
      <c r="B11" s="26">
        <v>2002</v>
      </c>
      <c r="C11" s="26" t="s">
        <v>73</v>
      </c>
      <c r="D11" s="27" t="s">
        <v>118</v>
      </c>
      <c r="E11" s="26">
        <v>29</v>
      </c>
      <c r="F11" s="26">
        <v>1</v>
      </c>
      <c r="G11" s="26">
        <v>35</v>
      </c>
      <c r="H11" s="26">
        <v>5</v>
      </c>
      <c r="I11" s="26">
        <v>123</v>
      </c>
      <c r="J11" s="26">
        <v>2</v>
      </c>
      <c r="K11" s="26">
        <v>8</v>
      </c>
      <c r="L11" s="26">
        <v>77</v>
      </c>
      <c r="M11" s="26">
        <v>36</v>
      </c>
      <c r="N11" s="29">
        <v>0.51</v>
      </c>
      <c r="O11" s="25">
        <f t="shared" si="0"/>
        <v>241.17647058823528</v>
      </c>
      <c r="P11" s="19" t="s">
        <v>224</v>
      </c>
      <c r="Q11" s="19"/>
      <c r="R11" s="19" t="s">
        <v>225</v>
      </c>
      <c r="S11" s="19" t="s">
        <v>228</v>
      </c>
      <c r="T11" s="25" t="e">
        <f t="shared" si="1"/>
        <v>#VALUE!</v>
      </c>
      <c r="U11" s="26">
        <v>3</v>
      </c>
      <c r="V11" s="26">
        <v>0</v>
      </c>
      <c r="W11" s="26">
        <v>2</v>
      </c>
      <c r="X11" s="26">
        <v>0</v>
      </c>
      <c r="Y11" s="26">
        <v>15</v>
      </c>
      <c r="Z11" s="29">
        <v>0.625</v>
      </c>
      <c r="AA11" s="25"/>
      <c r="AB11" s="19"/>
      <c r="AC11" s="19"/>
      <c r="AD11" s="19"/>
      <c r="AE11" s="19"/>
      <c r="AF11" s="25"/>
      <c r="AG11" s="169" t="s">
        <v>200</v>
      </c>
      <c r="AH11" s="169"/>
      <c r="AI11" s="169"/>
      <c r="AJ11" s="169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2003</v>
      </c>
      <c r="C12" s="26" t="s">
        <v>74</v>
      </c>
      <c r="D12" s="27" t="s">
        <v>118</v>
      </c>
      <c r="E12" s="26">
        <v>26</v>
      </c>
      <c r="F12" s="26">
        <v>3</v>
      </c>
      <c r="G12" s="26">
        <v>65</v>
      </c>
      <c r="H12" s="26">
        <v>10</v>
      </c>
      <c r="I12" s="26">
        <v>131</v>
      </c>
      <c r="J12" s="26">
        <v>0</v>
      </c>
      <c r="K12" s="26">
        <v>4</v>
      </c>
      <c r="L12" s="26">
        <v>59</v>
      </c>
      <c r="M12" s="26">
        <v>68</v>
      </c>
      <c r="N12" s="29">
        <v>0.56499999999999995</v>
      </c>
      <c r="O12" s="25">
        <f t="shared" si="0"/>
        <v>231.85840707964604</v>
      </c>
      <c r="P12" s="26" t="s">
        <v>72</v>
      </c>
      <c r="Q12" s="19"/>
      <c r="R12" s="26" t="s">
        <v>75</v>
      </c>
      <c r="S12" s="19" t="s">
        <v>77</v>
      </c>
      <c r="T12" s="25" t="e">
        <f t="shared" si="1"/>
        <v>#VALUE!</v>
      </c>
      <c r="U12" s="26">
        <v>4</v>
      </c>
      <c r="V12" s="26">
        <v>0</v>
      </c>
      <c r="W12" s="26">
        <v>11</v>
      </c>
      <c r="X12" s="26">
        <v>0</v>
      </c>
      <c r="Y12" s="26">
        <v>20</v>
      </c>
      <c r="Z12" s="29">
        <v>0.57099999999999995</v>
      </c>
      <c r="AA12" s="25"/>
      <c r="AB12" s="19"/>
      <c r="AC12" s="19"/>
      <c r="AD12" s="19"/>
      <c r="AE12" s="19"/>
      <c r="AF12" s="25"/>
      <c r="AG12" s="169" t="s">
        <v>201</v>
      </c>
      <c r="AH12" s="169"/>
      <c r="AI12" s="169"/>
      <c r="AJ12" s="169"/>
      <c r="AK12" s="25"/>
      <c r="AL12" s="26">
        <v>1</v>
      </c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2004</v>
      </c>
      <c r="C13" s="26" t="s">
        <v>75</v>
      </c>
      <c r="D13" s="27" t="s">
        <v>118</v>
      </c>
      <c r="E13" s="26">
        <v>28</v>
      </c>
      <c r="F13" s="26">
        <v>1</v>
      </c>
      <c r="G13" s="26">
        <v>62</v>
      </c>
      <c r="H13" s="26">
        <v>10</v>
      </c>
      <c r="I13" s="26">
        <v>129</v>
      </c>
      <c r="J13" s="26">
        <v>1</v>
      </c>
      <c r="K13" s="26">
        <v>6</v>
      </c>
      <c r="L13" s="26">
        <v>59</v>
      </c>
      <c r="M13" s="26">
        <v>63</v>
      </c>
      <c r="N13" s="29">
        <v>0.51400000000000001</v>
      </c>
      <c r="O13" s="25">
        <f t="shared" si="0"/>
        <v>250.9727626459144</v>
      </c>
      <c r="P13" s="26" t="s">
        <v>72</v>
      </c>
      <c r="Q13" s="19"/>
      <c r="R13" s="19" t="s">
        <v>59</v>
      </c>
      <c r="S13" s="19" t="s">
        <v>226</v>
      </c>
      <c r="T13" s="25" t="e">
        <f t="shared" si="1"/>
        <v>#VALUE!</v>
      </c>
      <c r="U13" s="26">
        <v>14</v>
      </c>
      <c r="V13" s="26">
        <v>2</v>
      </c>
      <c r="W13" s="26">
        <v>33</v>
      </c>
      <c r="X13" s="26">
        <v>5</v>
      </c>
      <c r="Y13" s="26">
        <v>75</v>
      </c>
      <c r="Z13" s="29">
        <v>0.54</v>
      </c>
      <c r="AA13" s="25"/>
      <c r="AB13" s="26" t="s">
        <v>71</v>
      </c>
      <c r="AC13" s="19"/>
      <c r="AD13" s="26" t="s">
        <v>71</v>
      </c>
      <c r="AE13" s="19" t="s">
        <v>59</v>
      </c>
      <c r="AF13" s="25"/>
      <c r="AG13" s="169" t="s">
        <v>202</v>
      </c>
      <c r="AH13" s="169" t="s">
        <v>203</v>
      </c>
      <c r="AI13" s="169" t="s">
        <v>204</v>
      </c>
      <c r="AJ13" s="169"/>
      <c r="AK13" s="25"/>
      <c r="AL13" s="26">
        <v>1</v>
      </c>
      <c r="AM13" s="26"/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2005</v>
      </c>
      <c r="C14" s="26" t="s">
        <v>76</v>
      </c>
      <c r="D14" s="27" t="s">
        <v>119</v>
      </c>
      <c r="E14" s="26">
        <v>25</v>
      </c>
      <c r="F14" s="26">
        <v>5</v>
      </c>
      <c r="G14" s="26">
        <v>70</v>
      </c>
      <c r="H14" s="26">
        <v>9</v>
      </c>
      <c r="I14" s="26">
        <v>138</v>
      </c>
      <c r="J14" s="26">
        <v>4</v>
      </c>
      <c r="K14" s="26">
        <v>9</v>
      </c>
      <c r="L14" s="26">
        <v>50</v>
      </c>
      <c r="M14" s="26">
        <v>75</v>
      </c>
      <c r="N14" s="29">
        <v>0.52100000000000002</v>
      </c>
      <c r="O14" s="25">
        <f t="shared" si="0"/>
        <v>264.87523992322457</v>
      </c>
      <c r="P14" s="26" t="s">
        <v>72</v>
      </c>
      <c r="Q14" s="19"/>
      <c r="R14" s="26" t="s">
        <v>72</v>
      </c>
      <c r="S14" s="19" t="s">
        <v>78</v>
      </c>
      <c r="T14" s="25" t="e">
        <f t="shared" si="1"/>
        <v>#VALUE!</v>
      </c>
      <c r="U14" s="27"/>
      <c r="V14" s="27"/>
      <c r="W14" s="27"/>
      <c r="X14" s="27"/>
      <c r="Y14" s="27"/>
      <c r="Z14" s="29"/>
      <c r="AA14" s="25"/>
      <c r="AB14" s="19"/>
      <c r="AC14" s="19"/>
      <c r="AD14" s="19"/>
      <c r="AE14" s="19"/>
      <c r="AF14" s="25"/>
      <c r="AG14" s="169"/>
      <c r="AH14" s="169"/>
      <c r="AI14" s="169"/>
      <c r="AJ14" s="169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2006</v>
      </c>
      <c r="C15" s="26" t="s">
        <v>79</v>
      </c>
      <c r="D15" s="27" t="s">
        <v>119</v>
      </c>
      <c r="E15" s="26">
        <v>27</v>
      </c>
      <c r="F15" s="26">
        <v>4</v>
      </c>
      <c r="G15" s="26">
        <v>74</v>
      </c>
      <c r="H15" s="26">
        <v>9</v>
      </c>
      <c r="I15" s="26">
        <v>145</v>
      </c>
      <c r="J15" s="26">
        <v>1</v>
      </c>
      <c r="K15" s="26">
        <v>15</v>
      </c>
      <c r="L15" s="26">
        <v>51</v>
      </c>
      <c r="M15" s="26">
        <v>78</v>
      </c>
      <c r="N15" s="29">
        <v>0.505</v>
      </c>
      <c r="O15" s="25">
        <f t="shared" si="0"/>
        <v>287.12871287128712</v>
      </c>
      <c r="P15" s="26" t="s">
        <v>71</v>
      </c>
      <c r="Q15" s="19"/>
      <c r="R15" s="26" t="s">
        <v>71</v>
      </c>
      <c r="S15" s="19" t="s">
        <v>76</v>
      </c>
      <c r="T15" s="25" t="e">
        <f t="shared" si="1"/>
        <v>#VALUE!</v>
      </c>
      <c r="U15" s="26">
        <v>7</v>
      </c>
      <c r="V15" s="26">
        <v>0</v>
      </c>
      <c r="W15" s="26">
        <v>23</v>
      </c>
      <c r="X15" s="26">
        <v>0</v>
      </c>
      <c r="Y15" s="26">
        <v>40</v>
      </c>
      <c r="Z15" s="29">
        <v>0.53300000000000003</v>
      </c>
      <c r="AA15" s="25"/>
      <c r="AB15" s="26" t="s">
        <v>75</v>
      </c>
      <c r="AC15" s="19"/>
      <c r="AD15" s="19" t="s">
        <v>78</v>
      </c>
      <c r="AE15" s="19"/>
      <c r="AF15" s="25"/>
      <c r="AG15" s="169" t="s">
        <v>205</v>
      </c>
      <c r="AH15" s="169"/>
      <c r="AI15" s="169"/>
      <c r="AJ15" s="169"/>
      <c r="AK15" s="25"/>
      <c r="AL15" s="26">
        <v>1</v>
      </c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2007</v>
      </c>
      <c r="C16" s="26" t="s">
        <v>75</v>
      </c>
      <c r="D16" s="27" t="s">
        <v>119</v>
      </c>
      <c r="E16" s="26">
        <v>26</v>
      </c>
      <c r="F16" s="26">
        <v>3</v>
      </c>
      <c r="G16" s="26">
        <v>70</v>
      </c>
      <c r="H16" s="26">
        <v>6</v>
      </c>
      <c r="I16" s="26">
        <v>113</v>
      </c>
      <c r="J16" s="26">
        <v>2</v>
      </c>
      <c r="K16" s="26">
        <v>5</v>
      </c>
      <c r="L16" s="26">
        <v>33</v>
      </c>
      <c r="M16" s="26">
        <v>73</v>
      </c>
      <c r="N16" s="29">
        <v>0.51100000000000001</v>
      </c>
      <c r="O16" s="25">
        <f t="shared" si="0"/>
        <v>221.13502935420743</v>
      </c>
      <c r="P16" s="26" t="s">
        <v>71</v>
      </c>
      <c r="Q16" s="19"/>
      <c r="R16" s="26" t="s">
        <v>72</v>
      </c>
      <c r="S16" s="19"/>
      <c r="T16" s="25" t="e">
        <f t="shared" si="1"/>
        <v>#DIV/0!</v>
      </c>
      <c r="U16" s="26">
        <v>12</v>
      </c>
      <c r="V16" s="26">
        <v>2</v>
      </c>
      <c r="W16" s="26">
        <v>29</v>
      </c>
      <c r="X16" s="26">
        <v>3</v>
      </c>
      <c r="Y16" s="26">
        <v>49</v>
      </c>
      <c r="Z16" s="29">
        <v>0.47099999999999997</v>
      </c>
      <c r="AA16" s="25"/>
      <c r="AB16" s="26" t="s">
        <v>72</v>
      </c>
      <c r="AC16" s="19"/>
      <c r="AD16" s="26" t="s">
        <v>75</v>
      </c>
      <c r="AE16" s="19"/>
      <c r="AF16" s="25"/>
      <c r="AG16" s="169" t="s">
        <v>202</v>
      </c>
      <c r="AH16" s="169" t="s">
        <v>200</v>
      </c>
      <c r="AI16" s="169" t="s">
        <v>206</v>
      </c>
      <c r="AJ16" s="169"/>
      <c r="AK16" s="25"/>
      <c r="AL16" s="26">
        <v>1</v>
      </c>
      <c r="AM16" s="26"/>
      <c r="AN16" s="26"/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2008</v>
      </c>
      <c r="C17" s="26" t="s">
        <v>76</v>
      </c>
      <c r="D17" s="27" t="s">
        <v>119</v>
      </c>
      <c r="E17" s="26">
        <v>24</v>
      </c>
      <c r="F17" s="26">
        <v>1</v>
      </c>
      <c r="G17" s="26">
        <v>51</v>
      </c>
      <c r="H17" s="26">
        <v>5</v>
      </c>
      <c r="I17" s="26">
        <v>89</v>
      </c>
      <c r="J17" s="26">
        <v>0</v>
      </c>
      <c r="K17" s="26">
        <v>6</v>
      </c>
      <c r="L17" s="26">
        <v>31</v>
      </c>
      <c r="M17" s="26">
        <v>52</v>
      </c>
      <c r="N17" s="29">
        <v>0.46100000000000002</v>
      </c>
      <c r="O17" s="25">
        <f t="shared" si="0"/>
        <v>193.05856832971799</v>
      </c>
      <c r="P17" s="26" t="s">
        <v>75</v>
      </c>
      <c r="Q17" s="19"/>
      <c r="R17" s="19" t="s">
        <v>75</v>
      </c>
      <c r="S17" s="19"/>
      <c r="T17" s="25" t="e">
        <f t="shared" si="1"/>
        <v>#DIV/0!</v>
      </c>
      <c r="U17" s="27"/>
      <c r="V17" s="27"/>
      <c r="W17" s="27"/>
      <c r="X17" s="27"/>
      <c r="Y17" s="27"/>
      <c r="Z17" s="29"/>
      <c r="AA17" s="25"/>
      <c r="AB17" s="19"/>
      <c r="AC17" s="19"/>
      <c r="AD17" s="19"/>
      <c r="AE17" s="19"/>
      <c r="AF17" s="25"/>
      <c r="AG17" s="169"/>
      <c r="AH17" s="169"/>
      <c r="AI17" s="169"/>
      <c r="AJ17" s="169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2009</v>
      </c>
      <c r="C18" s="26" t="s">
        <v>75</v>
      </c>
      <c r="D18" s="27" t="s">
        <v>120</v>
      </c>
      <c r="E18" s="26">
        <v>24</v>
      </c>
      <c r="F18" s="26">
        <v>5</v>
      </c>
      <c r="G18" s="26">
        <v>70</v>
      </c>
      <c r="H18" s="26">
        <v>7</v>
      </c>
      <c r="I18" s="26">
        <v>108</v>
      </c>
      <c r="J18" s="26">
        <v>1</v>
      </c>
      <c r="K18" s="26">
        <v>0</v>
      </c>
      <c r="L18" s="26">
        <v>32</v>
      </c>
      <c r="M18" s="26">
        <v>75</v>
      </c>
      <c r="N18" s="29">
        <v>0.46600000000000003</v>
      </c>
      <c r="O18" s="25">
        <f t="shared" si="0"/>
        <v>231.75965665236049</v>
      </c>
      <c r="P18" s="26" t="s">
        <v>71</v>
      </c>
      <c r="Q18" s="19"/>
      <c r="R18" s="26" t="s">
        <v>71</v>
      </c>
      <c r="S18" s="19" t="s">
        <v>229</v>
      </c>
      <c r="T18" s="25" t="e">
        <f t="shared" si="1"/>
        <v>#VALUE!</v>
      </c>
      <c r="U18" s="26">
        <v>11</v>
      </c>
      <c r="V18" s="26">
        <v>2</v>
      </c>
      <c r="W18" s="28">
        <v>22</v>
      </c>
      <c r="X18" s="26">
        <v>3</v>
      </c>
      <c r="Y18" s="26">
        <v>41</v>
      </c>
      <c r="Z18" s="29">
        <v>0.42299999999999999</v>
      </c>
      <c r="AA18" s="25"/>
      <c r="AB18" s="26" t="s">
        <v>75</v>
      </c>
      <c r="AC18" s="19"/>
      <c r="AD18" s="26" t="s">
        <v>75</v>
      </c>
      <c r="AE18" s="19"/>
      <c r="AF18" s="25"/>
      <c r="AG18" s="169" t="s">
        <v>207</v>
      </c>
      <c r="AH18" s="169" t="s">
        <v>208</v>
      </c>
      <c r="AI18" s="169" t="s">
        <v>209</v>
      </c>
      <c r="AJ18" s="169"/>
      <c r="AK18" s="25"/>
      <c r="AL18" s="26">
        <v>1</v>
      </c>
      <c r="AM18" s="26"/>
      <c r="AN18" s="26"/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2010</v>
      </c>
      <c r="C19" s="26" t="s">
        <v>71</v>
      </c>
      <c r="D19" s="27" t="s">
        <v>120</v>
      </c>
      <c r="E19" s="26">
        <v>21</v>
      </c>
      <c r="F19" s="154">
        <v>0</v>
      </c>
      <c r="G19" s="154">
        <v>58</v>
      </c>
      <c r="H19" s="154">
        <v>4</v>
      </c>
      <c r="I19" s="154">
        <v>89</v>
      </c>
      <c r="J19" s="26">
        <v>1</v>
      </c>
      <c r="K19" s="26">
        <v>3</v>
      </c>
      <c r="L19" s="26">
        <v>27</v>
      </c>
      <c r="M19" s="26">
        <v>58</v>
      </c>
      <c r="N19" s="29">
        <v>0.503</v>
      </c>
      <c r="O19" s="25">
        <f t="shared" si="0"/>
        <v>176.93836978131213</v>
      </c>
      <c r="P19" s="19" t="s">
        <v>70</v>
      </c>
      <c r="Q19" s="19"/>
      <c r="R19" s="19" t="s">
        <v>73</v>
      </c>
      <c r="S19" s="19"/>
      <c r="T19" s="25" t="e">
        <f t="shared" si="1"/>
        <v>#DIV/0!</v>
      </c>
      <c r="U19" s="26">
        <v>11</v>
      </c>
      <c r="V19" s="26">
        <v>2</v>
      </c>
      <c r="W19" s="28">
        <v>32</v>
      </c>
      <c r="X19" s="26">
        <v>5</v>
      </c>
      <c r="Y19" s="26">
        <v>56</v>
      </c>
      <c r="Z19" s="29">
        <v>0.48699999999999999</v>
      </c>
      <c r="AA19" s="25"/>
      <c r="AB19" s="26" t="s">
        <v>71</v>
      </c>
      <c r="AC19" s="19"/>
      <c r="AD19" s="26" t="s">
        <v>71</v>
      </c>
      <c r="AE19" s="26" t="s">
        <v>75</v>
      </c>
      <c r="AF19" s="25"/>
      <c r="AG19" s="169" t="s">
        <v>210</v>
      </c>
      <c r="AH19" s="169" t="s">
        <v>211</v>
      </c>
      <c r="AI19" s="169"/>
      <c r="AJ19" s="169" t="s">
        <v>212</v>
      </c>
      <c r="AK19" s="25"/>
      <c r="AL19" s="26"/>
      <c r="AM19" s="26"/>
      <c r="AN19" s="26">
        <v>1</v>
      </c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2011</v>
      </c>
      <c r="C20" s="26" t="s">
        <v>72</v>
      </c>
      <c r="D20" s="27" t="s">
        <v>120</v>
      </c>
      <c r="E20" s="26">
        <v>8</v>
      </c>
      <c r="F20" s="26">
        <v>1</v>
      </c>
      <c r="G20" s="26">
        <v>28</v>
      </c>
      <c r="H20" s="26">
        <v>2</v>
      </c>
      <c r="I20" s="26">
        <v>40</v>
      </c>
      <c r="J20" s="26">
        <v>0</v>
      </c>
      <c r="K20" s="26">
        <v>3</v>
      </c>
      <c r="L20" s="26">
        <v>8</v>
      </c>
      <c r="M20" s="26">
        <v>29</v>
      </c>
      <c r="N20" s="29">
        <v>0.60599999999999998</v>
      </c>
      <c r="O20" s="25">
        <f>PRODUCT(I20/N20)</f>
        <v>66.006600660066013</v>
      </c>
      <c r="P20" s="19" t="s">
        <v>227</v>
      </c>
      <c r="Q20" s="19"/>
      <c r="R20" s="19"/>
      <c r="S20" s="19"/>
      <c r="T20" s="25" t="e">
        <f>PRODUCT(L20/S20)</f>
        <v>#DIV/0!</v>
      </c>
      <c r="U20" s="26">
        <v>12</v>
      </c>
      <c r="V20" s="26">
        <v>0</v>
      </c>
      <c r="W20" s="28">
        <v>20</v>
      </c>
      <c r="X20" s="26">
        <v>0</v>
      </c>
      <c r="Y20" s="26">
        <v>45</v>
      </c>
      <c r="Z20" s="29">
        <v>0.441</v>
      </c>
      <c r="AA20" s="25"/>
      <c r="AB20" s="19" t="s">
        <v>74</v>
      </c>
      <c r="AC20" s="19"/>
      <c r="AD20" s="19"/>
      <c r="AE20" s="19"/>
      <c r="AF20" s="25"/>
      <c r="AG20" s="169" t="s">
        <v>213</v>
      </c>
      <c r="AH20" s="169" t="s">
        <v>214</v>
      </c>
      <c r="AI20" s="169"/>
      <c r="AJ20" s="169" t="s">
        <v>215</v>
      </c>
      <c r="AK20" s="25"/>
      <c r="AL20" s="26"/>
      <c r="AM20" s="26"/>
      <c r="AN20" s="26"/>
      <c r="AO20" s="28"/>
      <c r="AP20" s="30">
        <v>1</v>
      </c>
      <c r="AQ20" s="26"/>
      <c r="AR20" s="40"/>
    </row>
    <row r="21" spans="1:44" s="4" customFormat="1" ht="15" customHeight="1" x14ac:dyDescent="0.25">
      <c r="A21" s="2"/>
      <c r="B21" s="26">
        <v>2012</v>
      </c>
      <c r="C21" s="26" t="s">
        <v>72</v>
      </c>
      <c r="D21" s="27" t="s">
        <v>120</v>
      </c>
      <c r="E21" s="26">
        <v>26</v>
      </c>
      <c r="F21" s="154">
        <v>4</v>
      </c>
      <c r="G21" s="154">
        <v>73</v>
      </c>
      <c r="H21" s="154">
        <v>6</v>
      </c>
      <c r="I21" s="154">
        <v>100</v>
      </c>
      <c r="J21" s="26">
        <v>0</v>
      </c>
      <c r="K21" s="26">
        <v>3</v>
      </c>
      <c r="L21" s="26">
        <v>20</v>
      </c>
      <c r="M21" s="30">
        <v>77</v>
      </c>
      <c r="N21" s="29">
        <v>0.435</v>
      </c>
      <c r="O21" s="25">
        <f>PRODUCT(I21/N21)</f>
        <v>229.88505747126436</v>
      </c>
      <c r="P21" s="26" t="s">
        <v>71</v>
      </c>
      <c r="Q21" s="155"/>
      <c r="R21" s="171" t="s">
        <v>72</v>
      </c>
      <c r="S21" s="19"/>
      <c r="T21" s="25" t="e">
        <f>PRODUCT(L21/S21)</f>
        <v>#DIV/0!</v>
      </c>
      <c r="U21" s="26">
        <v>12</v>
      </c>
      <c r="V21" s="26">
        <v>0</v>
      </c>
      <c r="W21" s="28">
        <v>28</v>
      </c>
      <c r="X21" s="26">
        <v>3</v>
      </c>
      <c r="Y21" s="26">
        <v>46</v>
      </c>
      <c r="Z21" s="29">
        <v>0.46500000000000002</v>
      </c>
      <c r="AA21" s="25"/>
      <c r="AB21" s="26" t="s">
        <v>72</v>
      </c>
      <c r="AC21" s="19"/>
      <c r="AD21" s="26" t="s">
        <v>72</v>
      </c>
      <c r="AE21" s="19"/>
      <c r="AF21" s="25"/>
      <c r="AG21" s="169" t="s">
        <v>216</v>
      </c>
      <c r="AH21" s="169" t="s">
        <v>217</v>
      </c>
      <c r="AI21" s="169"/>
      <c r="AJ21" s="169" t="s">
        <v>200</v>
      </c>
      <c r="AK21" s="25"/>
      <c r="AL21" s="26">
        <v>1</v>
      </c>
      <c r="AM21" s="26"/>
      <c r="AN21" s="26"/>
      <c r="AO21" s="28"/>
      <c r="AP21" s="30">
        <v>1</v>
      </c>
      <c r="AQ21" s="26"/>
      <c r="AR21" s="40"/>
    </row>
    <row r="22" spans="1:44" s="4" customFormat="1" ht="15" customHeight="1" x14ac:dyDescent="0.25">
      <c r="A22" s="2"/>
      <c r="B22" s="26">
        <v>2013</v>
      </c>
      <c r="C22" s="26" t="s">
        <v>73</v>
      </c>
      <c r="D22" s="27" t="s">
        <v>119</v>
      </c>
      <c r="E22" s="26">
        <v>26</v>
      </c>
      <c r="F22" s="26">
        <v>5</v>
      </c>
      <c r="G22" s="26">
        <v>79</v>
      </c>
      <c r="H22" s="26">
        <v>8</v>
      </c>
      <c r="I22" s="26">
        <v>123</v>
      </c>
      <c r="J22" s="26">
        <v>1</v>
      </c>
      <c r="K22" s="26">
        <v>6</v>
      </c>
      <c r="L22" s="26">
        <v>32</v>
      </c>
      <c r="M22" s="30">
        <v>84</v>
      </c>
      <c r="N22" s="29">
        <v>0.4572</v>
      </c>
      <c r="O22" s="133">
        <f>PRODUCT(I22/N22)</f>
        <v>269.02887139107611</v>
      </c>
      <c r="P22" s="19" t="s">
        <v>59</v>
      </c>
      <c r="Q22" s="19"/>
      <c r="R22" s="26" t="s">
        <v>75</v>
      </c>
      <c r="S22" s="19" t="s">
        <v>226</v>
      </c>
      <c r="T22" s="133" t="e">
        <f>PRODUCT(L22/S22)</f>
        <v>#VALUE!</v>
      </c>
      <c r="U22" s="26">
        <v>3</v>
      </c>
      <c r="V22" s="26">
        <v>0</v>
      </c>
      <c r="W22" s="28">
        <v>3</v>
      </c>
      <c r="X22" s="26">
        <v>0</v>
      </c>
      <c r="Y22" s="26">
        <v>6</v>
      </c>
      <c r="Z22" s="29">
        <v>0.33300000000000002</v>
      </c>
      <c r="AA22" s="25"/>
      <c r="AB22" s="19"/>
      <c r="AC22" s="19"/>
      <c r="AD22" s="19"/>
      <c r="AE22" s="19"/>
      <c r="AF22" s="25"/>
      <c r="AG22" s="169" t="s">
        <v>200</v>
      </c>
      <c r="AH22" s="169"/>
      <c r="AI22" s="169"/>
      <c r="AJ22" s="169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2014</v>
      </c>
      <c r="C23" s="26" t="s">
        <v>74</v>
      </c>
      <c r="D23" s="27" t="s">
        <v>119</v>
      </c>
      <c r="E23" s="26">
        <v>30</v>
      </c>
      <c r="F23" s="154">
        <v>4</v>
      </c>
      <c r="G23" s="154">
        <v>91</v>
      </c>
      <c r="H23" s="154">
        <v>8</v>
      </c>
      <c r="I23" s="154">
        <v>162</v>
      </c>
      <c r="J23" s="26">
        <v>1</v>
      </c>
      <c r="K23" s="26">
        <v>14</v>
      </c>
      <c r="L23" s="26">
        <v>52</v>
      </c>
      <c r="M23" s="30">
        <v>95</v>
      </c>
      <c r="N23" s="29">
        <v>0.54900000000000004</v>
      </c>
      <c r="O23" s="25">
        <f>PRODUCT(I23/N23)</f>
        <v>295.08196721311475</v>
      </c>
      <c r="P23" s="18" t="s">
        <v>59</v>
      </c>
      <c r="Q23" s="18"/>
      <c r="R23" s="19" t="s">
        <v>70</v>
      </c>
      <c r="S23" s="19" t="s">
        <v>77</v>
      </c>
      <c r="T23" s="25" t="e">
        <f>PRODUCT(L23/S23)</f>
        <v>#VALUE!</v>
      </c>
      <c r="U23" s="26">
        <v>3</v>
      </c>
      <c r="V23" s="26">
        <v>0</v>
      </c>
      <c r="W23" s="28">
        <v>3</v>
      </c>
      <c r="X23" s="26">
        <v>0</v>
      </c>
      <c r="Y23" s="26">
        <v>5</v>
      </c>
      <c r="Z23" s="29">
        <v>0.17899999999999999</v>
      </c>
      <c r="AA23" s="25"/>
      <c r="AB23" s="19"/>
      <c r="AC23" s="19"/>
      <c r="AD23" s="19"/>
      <c r="AE23" s="19"/>
      <c r="AF23" s="25"/>
      <c r="AG23" s="169" t="s">
        <v>218</v>
      </c>
      <c r="AH23" s="169"/>
      <c r="AI23" s="169"/>
      <c r="AJ23" s="169"/>
      <c r="AK23" s="25"/>
      <c r="AL23" s="26">
        <v>1</v>
      </c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2015</v>
      </c>
      <c r="C24" s="26" t="s">
        <v>76</v>
      </c>
      <c r="D24" s="27" t="s">
        <v>119</v>
      </c>
      <c r="E24" s="26">
        <v>30</v>
      </c>
      <c r="F24" s="26">
        <v>3</v>
      </c>
      <c r="G24" s="26">
        <v>83</v>
      </c>
      <c r="H24" s="26">
        <v>6</v>
      </c>
      <c r="I24" s="26">
        <v>135</v>
      </c>
      <c r="J24" s="26">
        <v>2</v>
      </c>
      <c r="K24" s="26">
        <v>10</v>
      </c>
      <c r="L24" s="26">
        <v>37</v>
      </c>
      <c r="M24" s="30">
        <v>86</v>
      </c>
      <c r="N24" s="33">
        <v>0.53139999999999998</v>
      </c>
      <c r="O24" s="133">
        <v>254</v>
      </c>
      <c r="P24" s="18" t="s">
        <v>59</v>
      </c>
      <c r="Q24" s="18"/>
      <c r="R24" s="19" t="s">
        <v>70</v>
      </c>
      <c r="S24" s="19"/>
      <c r="T24" s="133"/>
      <c r="U24" s="27"/>
      <c r="V24" s="27"/>
      <c r="W24" s="27"/>
      <c r="X24" s="27"/>
      <c r="Y24" s="27"/>
      <c r="Z24" s="29"/>
      <c r="AA24" s="25"/>
      <c r="AB24" s="19"/>
      <c r="AC24" s="19"/>
      <c r="AD24" s="19"/>
      <c r="AE24" s="19"/>
      <c r="AF24" s="25"/>
      <c r="AG24" s="169"/>
      <c r="AH24" s="169"/>
      <c r="AI24" s="169"/>
      <c r="AJ24" s="169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2016</v>
      </c>
      <c r="C25" s="26" t="s">
        <v>79</v>
      </c>
      <c r="D25" s="27" t="s">
        <v>119</v>
      </c>
      <c r="E25" s="26">
        <v>28</v>
      </c>
      <c r="F25" s="154">
        <v>3</v>
      </c>
      <c r="G25" s="154">
        <v>101</v>
      </c>
      <c r="H25" s="154">
        <v>9</v>
      </c>
      <c r="I25" s="154">
        <v>151</v>
      </c>
      <c r="J25" s="26">
        <v>2</v>
      </c>
      <c r="K25" s="26">
        <v>1</v>
      </c>
      <c r="L25" s="26">
        <v>44</v>
      </c>
      <c r="M25" s="30">
        <v>104</v>
      </c>
      <c r="N25" s="29">
        <v>0.55100000000000005</v>
      </c>
      <c r="O25" s="133">
        <v>274</v>
      </c>
      <c r="P25" s="30" t="s">
        <v>72</v>
      </c>
      <c r="Q25" s="18"/>
      <c r="R25" s="26" t="s">
        <v>75</v>
      </c>
      <c r="S25" s="19" t="s">
        <v>230</v>
      </c>
      <c r="T25" s="25"/>
      <c r="U25" s="26">
        <v>4</v>
      </c>
      <c r="V25" s="26">
        <v>0</v>
      </c>
      <c r="W25" s="28">
        <v>8</v>
      </c>
      <c r="X25" s="26">
        <v>0</v>
      </c>
      <c r="Y25" s="26">
        <v>12</v>
      </c>
      <c r="Z25" s="29">
        <v>0.375</v>
      </c>
      <c r="AA25" s="25"/>
      <c r="AB25" s="19"/>
      <c r="AC25" s="19"/>
      <c r="AD25" s="19"/>
      <c r="AE25" s="19"/>
      <c r="AF25" s="25"/>
      <c r="AG25" s="169" t="s">
        <v>219</v>
      </c>
      <c r="AH25" s="169"/>
      <c r="AI25" s="169"/>
      <c r="AJ25" s="169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26">
        <v>2017</v>
      </c>
      <c r="C26" s="26" t="s">
        <v>79</v>
      </c>
      <c r="D26" s="27" t="s">
        <v>119</v>
      </c>
      <c r="E26" s="26">
        <v>31</v>
      </c>
      <c r="F26" s="26">
        <v>1</v>
      </c>
      <c r="G26" s="26">
        <v>83</v>
      </c>
      <c r="H26" s="26">
        <v>5</v>
      </c>
      <c r="I26" s="26">
        <v>145</v>
      </c>
      <c r="J26" s="26">
        <v>0</v>
      </c>
      <c r="K26" s="26">
        <v>11</v>
      </c>
      <c r="L26" s="26">
        <v>50</v>
      </c>
      <c r="M26" s="30">
        <v>84</v>
      </c>
      <c r="N26" s="33">
        <v>0.505</v>
      </c>
      <c r="O26" s="133">
        <v>287</v>
      </c>
      <c r="P26" s="18" t="s">
        <v>79</v>
      </c>
      <c r="Q26" s="18"/>
      <c r="R26" s="19" t="s">
        <v>79</v>
      </c>
      <c r="S26" s="19" t="s">
        <v>228</v>
      </c>
      <c r="T26" s="133"/>
      <c r="U26" s="26">
        <v>3</v>
      </c>
      <c r="V26" s="26">
        <v>0</v>
      </c>
      <c r="W26" s="28">
        <v>5</v>
      </c>
      <c r="X26" s="26">
        <v>0</v>
      </c>
      <c r="Y26" s="26">
        <v>19</v>
      </c>
      <c r="Z26" s="29">
        <v>0.55900000000000005</v>
      </c>
      <c r="AA26" s="25"/>
      <c r="AB26" s="19"/>
      <c r="AC26" s="19"/>
      <c r="AD26" s="19"/>
      <c r="AE26" s="19"/>
      <c r="AF26" s="25"/>
      <c r="AG26" s="169" t="s">
        <v>208</v>
      </c>
      <c r="AH26" s="169"/>
      <c r="AI26" s="169"/>
      <c r="AJ26" s="169"/>
      <c r="AK26" s="25"/>
      <c r="AL26" s="26"/>
      <c r="AM26" s="26"/>
      <c r="AN26" s="26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2018</v>
      </c>
      <c r="C27" s="26" t="s">
        <v>78</v>
      </c>
      <c r="D27" s="27" t="s">
        <v>234</v>
      </c>
      <c r="E27" s="26">
        <v>32</v>
      </c>
      <c r="F27" s="26">
        <v>3</v>
      </c>
      <c r="G27" s="26">
        <v>106</v>
      </c>
      <c r="H27" s="26">
        <v>8</v>
      </c>
      <c r="I27" s="26">
        <v>170</v>
      </c>
      <c r="J27" s="26">
        <v>2</v>
      </c>
      <c r="K27" s="26">
        <v>6</v>
      </c>
      <c r="L27" s="26">
        <v>53</v>
      </c>
      <c r="M27" s="30">
        <v>109</v>
      </c>
      <c r="N27" s="33">
        <v>0.5151</v>
      </c>
      <c r="O27" s="133">
        <v>330</v>
      </c>
      <c r="P27" s="18" t="s">
        <v>70</v>
      </c>
      <c r="Q27" s="18"/>
      <c r="R27" s="19" t="s">
        <v>70</v>
      </c>
      <c r="S27" s="19" t="s">
        <v>236</v>
      </c>
      <c r="T27" s="133"/>
      <c r="U27" s="27"/>
      <c r="V27" s="27"/>
      <c r="W27" s="44"/>
      <c r="X27" s="27"/>
      <c r="Y27" s="27"/>
      <c r="Z27" s="29"/>
      <c r="AA27" s="25"/>
      <c r="AB27" s="19"/>
      <c r="AC27" s="19"/>
      <c r="AD27" s="19"/>
      <c r="AE27" s="19"/>
      <c r="AF27" s="25"/>
      <c r="AG27" s="169"/>
      <c r="AH27" s="169"/>
      <c r="AI27" s="169"/>
      <c r="AJ27" s="169"/>
      <c r="AK27" s="25"/>
      <c r="AL27" s="26"/>
      <c r="AM27" s="26"/>
      <c r="AN27" s="26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2019</v>
      </c>
      <c r="C28" s="26" t="s">
        <v>78</v>
      </c>
      <c r="D28" s="27" t="s">
        <v>234</v>
      </c>
      <c r="E28" s="26">
        <v>30</v>
      </c>
      <c r="F28" s="26">
        <v>2</v>
      </c>
      <c r="G28" s="26">
        <v>77</v>
      </c>
      <c r="H28" s="26">
        <v>8</v>
      </c>
      <c r="I28" s="26">
        <v>118</v>
      </c>
      <c r="J28" s="26">
        <v>2</v>
      </c>
      <c r="K28" s="26">
        <v>3</v>
      </c>
      <c r="L28" s="26">
        <v>34</v>
      </c>
      <c r="M28" s="30">
        <v>79</v>
      </c>
      <c r="N28" s="195">
        <v>0.45729999999999998</v>
      </c>
      <c r="O28" s="133">
        <v>258</v>
      </c>
      <c r="P28" s="18" t="s">
        <v>74</v>
      </c>
      <c r="Q28" s="18"/>
      <c r="R28" s="19" t="s">
        <v>79</v>
      </c>
      <c r="S28" s="19"/>
      <c r="T28" s="133"/>
      <c r="U28" s="26"/>
      <c r="V28" s="26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169"/>
      <c r="AH28" s="169"/>
      <c r="AI28" s="169"/>
      <c r="AJ28" s="169"/>
      <c r="AK28" s="25"/>
      <c r="AL28" s="26"/>
      <c r="AM28" s="26"/>
      <c r="AN28" s="26"/>
      <c r="AO28" s="28"/>
      <c r="AP28" s="30"/>
      <c r="AQ28" s="26"/>
      <c r="AR28" s="40"/>
    </row>
    <row r="29" spans="1:44" s="4" customFormat="1" ht="15" customHeight="1" x14ac:dyDescent="0.25">
      <c r="A29" s="2"/>
      <c r="B29" s="26">
        <v>2020</v>
      </c>
      <c r="C29" s="26" t="s">
        <v>72</v>
      </c>
      <c r="D29" s="27" t="s">
        <v>511</v>
      </c>
      <c r="E29" s="26">
        <v>22</v>
      </c>
      <c r="F29" s="26">
        <v>0</v>
      </c>
      <c r="G29" s="26">
        <v>70</v>
      </c>
      <c r="H29" s="26">
        <v>1</v>
      </c>
      <c r="I29" s="26">
        <v>100</v>
      </c>
      <c r="J29" s="26">
        <v>2</v>
      </c>
      <c r="K29" s="26">
        <v>1</v>
      </c>
      <c r="L29" s="26">
        <v>27</v>
      </c>
      <c r="M29" s="26">
        <v>70</v>
      </c>
      <c r="N29" s="29">
        <v>0.46510000000000001</v>
      </c>
      <c r="O29" s="31">
        <v>215</v>
      </c>
      <c r="P29" s="26" t="s">
        <v>75</v>
      </c>
      <c r="Q29" s="18"/>
      <c r="R29" s="19" t="s">
        <v>59</v>
      </c>
      <c r="S29" s="19"/>
      <c r="T29" s="133"/>
      <c r="U29" s="26">
        <v>8</v>
      </c>
      <c r="V29" s="26">
        <v>0</v>
      </c>
      <c r="W29" s="28">
        <v>24</v>
      </c>
      <c r="X29" s="26">
        <v>0</v>
      </c>
      <c r="Y29" s="26">
        <v>33</v>
      </c>
      <c r="Z29" s="29">
        <v>0.50760000000000005</v>
      </c>
      <c r="AA29" s="25"/>
      <c r="AB29" s="26" t="s">
        <v>72</v>
      </c>
      <c r="AC29" s="19"/>
      <c r="AD29" s="26" t="s">
        <v>72</v>
      </c>
      <c r="AE29" s="19"/>
      <c r="AF29" s="25"/>
      <c r="AG29" s="169" t="s">
        <v>525</v>
      </c>
      <c r="AH29" s="169" t="s">
        <v>527</v>
      </c>
      <c r="AI29" s="169"/>
      <c r="AJ29" s="169" t="s">
        <v>528</v>
      </c>
      <c r="AK29" s="25"/>
      <c r="AL29" s="26"/>
      <c r="AM29" s="26"/>
      <c r="AN29" s="26"/>
      <c r="AO29" s="28"/>
      <c r="AP29" s="30">
        <v>1</v>
      </c>
      <c r="AQ29" s="26"/>
      <c r="AR29" s="40"/>
    </row>
    <row r="30" spans="1:44" s="4" customFormat="1" ht="15" customHeight="1" x14ac:dyDescent="0.25">
      <c r="A30" s="1"/>
      <c r="B30" s="17" t="s">
        <v>7</v>
      </c>
      <c r="C30" s="18"/>
      <c r="D30" s="16"/>
      <c r="E30" s="19">
        <f t="shared" ref="E30:M30" si="2">SUM(E4:E29)</f>
        <v>520</v>
      </c>
      <c r="F30" s="19">
        <f t="shared" si="2"/>
        <v>49</v>
      </c>
      <c r="G30" s="19">
        <f t="shared" si="2"/>
        <v>1373</v>
      </c>
      <c r="H30" s="19">
        <f t="shared" si="2"/>
        <v>129</v>
      </c>
      <c r="I30" s="19">
        <f t="shared" si="2"/>
        <v>2419</v>
      </c>
      <c r="J30" s="19">
        <f t="shared" si="2"/>
        <v>28</v>
      </c>
      <c r="K30" s="19">
        <f t="shared" si="2"/>
        <v>136</v>
      </c>
      <c r="L30" s="19">
        <f t="shared" si="2"/>
        <v>833</v>
      </c>
      <c r="M30" s="18">
        <f t="shared" si="2"/>
        <v>1422</v>
      </c>
      <c r="N30" s="34">
        <f>PRODUCT(I30/O30)</f>
        <v>0.50534493898515798</v>
      </c>
      <c r="O30" s="139">
        <f>SUM(O10:O29)</f>
        <v>4786.8293780835638</v>
      </c>
      <c r="P30" s="83" t="s">
        <v>512</v>
      </c>
      <c r="Q30" s="83" t="s">
        <v>50</v>
      </c>
      <c r="R30" s="83" t="s">
        <v>176</v>
      </c>
      <c r="S30" s="83" t="s">
        <v>50</v>
      </c>
      <c r="T30" s="139" t="e">
        <f>SUM(T10:T29)</f>
        <v>#DIV/0!</v>
      </c>
      <c r="U30" s="19">
        <f>SUM(U11:U29)-U14-U17-U24</f>
        <v>107</v>
      </c>
      <c r="V30" s="19">
        <f>SUM(V11:V29)-V14-V17-V24</f>
        <v>8</v>
      </c>
      <c r="W30" s="19">
        <f>SUM(W11:W29)-W14-W17-W24</f>
        <v>243</v>
      </c>
      <c r="X30" s="19">
        <f>SUM(X11:X29)-X14-X17-X24</f>
        <v>19</v>
      </c>
      <c r="Y30" s="19">
        <f>SUM(Y11:Y29)-Y14-Y17-Y24</f>
        <v>462</v>
      </c>
      <c r="Z30" s="34">
        <f>PRODUCT(N36)</f>
        <v>0.47826086956521741</v>
      </c>
      <c r="AA30" s="102">
        <f>SUM(AA4:AA29)</f>
        <v>0</v>
      </c>
      <c r="AB30" s="83" t="s">
        <v>529</v>
      </c>
      <c r="AC30" s="83" t="s">
        <v>50</v>
      </c>
      <c r="AD30" s="83" t="s">
        <v>232</v>
      </c>
      <c r="AE30" s="83" t="s">
        <v>194</v>
      </c>
      <c r="AF30" s="25"/>
      <c r="AG30" s="83" t="s">
        <v>526</v>
      </c>
      <c r="AH30" s="83" t="s">
        <v>105</v>
      </c>
      <c r="AI30" s="83" t="s">
        <v>191</v>
      </c>
      <c r="AJ30" s="83" t="s">
        <v>65</v>
      </c>
      <c r="AK30" s="25"/>
      <c r="AL30" s="19">
        <f t="shared" ref="AL30:AQ30" si="3">SUM(AL4:AL29)</f>
        <v>9</v>
      </c>
      <c r="AM30" s="19">
        <f t="shared" si="3"/>
        <v>0</v>
      </c>
      <c r="AN30" s="19">
        <f t="shared" si="3"/>
        <v>1</v>
      </c>
      <c r="AO30" s="19">
        <f t="shared" si="3"/>
        <v>1</v>
      </c>
      <c r="AP30" s="19">
        <f t="shared" si="3"/>
        <v>3</v>
      </c>
      <c r="AQ30" s="19">
        <f t="shared" si="3"/>
        <v>3</v>
      </c>
      <c r="AR30" s="40"/>
    </row>
    <row r="31" spans="1:44" s="4" customFormat="1" ht="15" customHeight="1" x14ac:dyDescent="0.25">
      <c r="A31" s="1"/>
      <c r="B31" s="17" t="s">
        <v>513</v>
      </c>
      <c r="C31" s="18"/>
      <c r="D31" s="16"/>
      <c r="E31" s="18" t="s">
        <v>78</v>
      </c>
      <c r="F31" s="15" t="s">
        <v>77</v>
      </c>
      <c r="G31" s="15" t="s">
        <v>71</v>
      </c>
      <c r="H31" s="15"/>
      <c r="I31" s="15" t="s">
        <v>76</v>
      </c>
      <c r="J31" s="15"/>
      <c r="K31" s="15"/>
      <c r="L31" s="15"/>
      <c r="M31" s="15"/>
      <c r="N31" s="94"/>
      <c r="O31" s="25"/>
      <c r="P31" s="23"/>
      <c r="Q31" s="21"/>
      <c r="R31" s="95"/>
      <c r="S31" s="96"/>
      <c r="T31" s="25"/>
      <c r="U31" s="18" t="s">
        <v>452</v>
      </c>
      <c r="V31" s="15" t="s">
        <v>251</v>
      </c>
      <c r="W31" s="15" t="s">
        <v>59</v>
      </c>
      <c r="X31" s="15"/>
      <c r="Y31" s="15" t="s">
        <v>438</v>
      </c>
      <c r="Z31" s="16"/>
      <c r="AA31" s="25"/>
      <c r="AB31" s="97"/>
      <c r="AC31" s="98"/>
      <c r="AD31" s="95"/>
      <c r="AE31" s="96"/>
      <c r="AF31" s="25"/>
      <c r="AG31" s="99">
        <v>0.5</v>
      </c>
      <c r="AH31" s="100">
        <v>0.57099999999999995</v>
      </c>
      <c r="AI31" s="100">
        <v>1</v>
      </c>
      <c r="AJ31" s="101">
        <v>0.25</v>
      </c>
      <c r="AK31" s="25"/>
      <c r="AL31" s="18"/>
      <c r="AM31" s="15"/>
      <c r="AN31" s="15"/>
      <c r="AO31" s="15"/>
      <c r="AP31" s="15"/>
      <c r="AQ31" s="16"/>
      <c r="AR31" s="40"/>
    </row>
    <row r="32" spans="1:44" ht="15" customHeight="1" x14ac:dyDescent="0.25">
      <c r="A32" s="2"/>
      <c r="B32" s="27" t="s">
        <v>2</v>
      </c>
      <c r="C32" s="30"/>
      <c r="D32" s="35">
        <f>SUM(F30:H30)+((I30-F30-G30)/3)+(E30/3)+(AL30*25)+(AM30*25)+(AN30*10)+(AO30*25)+(AP30*20)+(AQ30*15)-20</f>
        <v>2401.6666666666665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6"/>
      <c r="P32" s="25"/>
      <c r="Q32" s="25"/>
      <c r="R32" s="25"/>
      <c r="S32" s="2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s="4" customFormat="1" ht="9" customHeight="1" x14ac:dyDescent="0.25">
      <c r="A33" s="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1"/>
      <c r="P33" s="31"/>
      <c r="Q33" s="31"/>
      <c r="R33" s="31"/>
      <c r="S33" s="31"/>
      <c r="T33" s="31"/>
      <c r="U33" s="36"/>
      <c r="V33" s="39"/>
      <c r="W33" s="36"/>
      <c r="X33" s="36"/>
      <c r="Y33" s="36"/>
      <c r="Z33" s="36"/>
      <c r="AA33" s="36"/>
      <c r="AB33" s="36"/>
      <c r="AC33" s="36"/>
      <c r="AD33" s="36"/>
      <c r="AE33" s="36"/>
      <c r="AF33" s="25"/>
      <c r="AG33" s="36"/>
      <c r="AH33" s="36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54" ht="15" customHeight="1" x14ac:dyDescent="0.25">
      <c r="A34" s="2"/>
      <c r="B34" s="23" t="s">
        <v>24</v>
      </c>
      <c r="C34" s="41"/>
      <c r="D34" s="41"/>
      <c r="E34" s="19" t="s">
        <v>3</v>
      </c>
      <c r="F34" s="19" t="s">
        <v>8</v>
      </c>
      <c r="G34" s="16" t="s">
        <v>5</v>
      </c>
      <c r="H34" s="19" t="s">
        <v>6</v>
      </c>
      <c r="I34" s="19" t="s">
        <v>16</v>
      </c>
      <c r="J34" s="36"/>
      <c r="K34" s="19" t="s">
        <v>26</v>
      </c>
      <c r="L34" s="19" t="s">
        <v>27</v>
      </c>
      <c r="M34" s="19" t="s">
        <v>28</v>
      </c>
      <c r="N34" s="19" t="s">
        <v>21</v>
      </c>
      <c r="O34" s="25"/>
      <c r="P34" s="42" t="s">
        <v>29</v>
      </c>
      <c r="Q34" s="13"/>
      <c r="R34" s="13"/>
      <c r="S34" s="13"/>
      <c r="T34" s="43"/>
      <c r="U34" s="43"/>
      <c r="V34" s="43"/>
      <c r="W34" s="43"/>
      <c r="X34" s="43"/>
      <c r="Y34" s="13"/>
      <c r="Z34" s="13"/>
      <c r="AA34" s="13"/>
      <c r="AB34" s="43"/>
      <c r="AC34" s="43"/>
      <c r="AD34" s="13"/>
      <c r="AE34" s="44"/>
      <c r="AF34" s="25"/>
      <c r="AG34" s="42" t="s">
        <v>199</v>
      </c>
      <c r="AH34" s="13"/>
      <c r="AI34" s="43"/>
      <c r="AJ34" s="44"/>
      <c r="AK34" s="25"/>
      <c r="AL34" s="11" t="s">
        <v>195</v>
      </c>
      <c r="AM34" s="13"/>
      <c r="AN34" s="13"/>
      <c r="AO34" s="13"/>
      <c r="AP34" s="13"/>
      <c r="AQ34" s="44"/>
      <c r="AR34" s="40"/>
    </row>
    <row r="35" spans="1:54" ht="15" customHeight="1" x14ac:dyDescent="0.25">
      <c r="A35" s="2"/>
      <c r="B35" s="42" t="s">
        <v>12</v>
      </c>
      <c r="C35" s="13"/>
      <c r="D35" s="44"/>
      <c r="E35" s="26">
        <f>PRODUCT(E30)</f>
        <v>520</v>
      </c>
      <c r="F35" s="26">
        <f>PRODUCT(F30)</f>
        <v>49</v>
      </c>
      <c r="G35" s="26">
        <f>PRODUCT(G30)</f>
        <v>1373</v>
      </c>
      <c r="H35" s="26">
        <f>PRODUCT(H30)</f>
        <v>129</v>
      </c>
      <c r="I35" s="26">
        <f>PRODUCT(I30)</f>
        <v>2419</v>
      </c>
      <c r="J35" s="36"/>
      <c r="K35" s="45">
        <f>PRODUCT((F35+G35)/E35)</f>
        <v>2.7346153846153847</v>
      </c>
      <c r="L35" s="45">
        <f>PRODUCT(H35/E35)</f>
        <v>0.24807692307692308</v>
      </c>
      <c r="M35" s="45">
        <f>PRODUCT(I35/E35)</f>
        <v>4.6519230769230768</v>
      </c>
      <c r="N35" s="33">
        <f>PRODUCT(N30)</f>
        <v>0.50534493898515798</v>
      </c>
      <c r="O35" s="25">
        <f>PRODUCT(O30)</f>
        <v>4786.8293780835638</v>
      </c>
      <c r="P35" s="180" t="s">
        <v>9</v>
      </c>
      <c r="Q35" s="227"/>
      <c r="R35" s="181" t="s">
        <v>121</v>
      </c>
      <c r="S35" s="181"/>
      <c r="T35" s="181"/>
      <c r="U35" s="181"/>
      <c r="V35" s="181"/>
      <c r="W35" s="181"/>
      <c r="X35" s="181"/>
      <c r="Y35" s="228"/>
      <c r="Z35" s="229" t="s">
        <v>124</v>
      </c>
      <c r="AA35" s="181"/>
      <c r="AB35" s="181"/>
      <c r="AC35" s="155" t="s">
        <v>127</v>
      </c>
      <c r="AD35" s="230"/>
      <c r="AE35" s="182"/>
      <c r="AF35" s="25"/>
      <c r="AG35" s="231" t="s">
        <v>68</v>
      </c>
      <c r="AH35" s="203" t="s">
        <v>237</v>
      </c>
      <c r="AI35" s="199"/>
      <c r="AJ35" s="206"/>
      <c r="AK35" s="25"/>
      <c r="AL35" s="180" t="s">
        <v>196</v>
      </c>
      <c r="AM35" s="229">
        <v>2009</v>
      </c>
      <c r="AN35" s="181"/>
      <c r="AO35" s="181" t="s">
        <v>249</v>
      </c>
      <c r="AP35" s="181"/>
      <c r="AQ35" s="182"/>
      <c r="AR35" s="40"/>
    </row>
    <row r="36" spans="1:54" ht="15" customHeight="1" x14ac:dyDescent="0.25">
      <c r="A36" s="2"/>
      <c r="B36" s="46" t="s">
        <v>14</v>
      </c>
      <c r="C36" s="47"/>
      <c r="D36" s="48"/>
      <c r="E36" s="26">
        <f>SUM(U30)</f>
        <v>107</v>
      </c>
      <c r="F36" s="26">
        <f>SUM(V30)</f>
        <v>8</v>
      </c>
      <c r="G36" s="26">
        <f>SUM(W30)</f>
        <v>243</v>
      </c>
      <c r="H36" s="26">
        <f>SUM(X30)</f>
        <v>19</v>
      </c>
      <c r="I36" s="26">
        <f>SUM(Y30)</f>
        <v>462</v>
      </c>
      <c r="J36" s="36"/>
      <c r="K36" s="45">
        <f>PRODUCT((F36+G36)/E36)</f>
        <v>2.3457943925233646</v>
      </c>
      <c r="L36" s="45">
        <f>PRODUCT(H36/E36)</f>
        <v>0.17757009345794392</v>
      </c>
      <c r="M36" s="45">
        <f>PRODUCT(I36/E36)</f>
        <v>4.3177570093457946</v>
      </c>
      <c r="N36" s="33">
        <f>PRODUCT(I36/O36)</f>
        <v>0.47826086956521741</v>
      </c>
      <c r="O36" s="25">
        <v>966</v>
      </c>
      <c r="P36" s="231" t="s">
        <v>53</v>
      </c>
      <c r="Q36" s="232"/>
      <c r="R36" s="199" t="s">
        <v>121</v>
      </c>
      <c r="S36" s="199"/>
      <c r="T36" s="199"/>
      <c r="U36" s="199"/>
      <c r="V36" s="199"/>
      <c r="W36" s="199"/>
      <c r="X36" s="199"/>
      <c r="Y36" s="203"/>
      <c r="Z36" s="220" t="s">
        <v>124</v>
      </c>
      <c r="AA36" s="199"/>
      <c r="AB36" s="199"/>
      <c r="AC36" s="209" t="s">
        <v>127</v>
      </c>
      <c r="AD36" s="198"/>
      <c r="AE36" s="206"/>
      <c r="AF36" s="25"/>
      <c r="AG36" s="231" t="s">
        <v>247</v>
      </c>
      <c r="AH36" s="199" t="s">
        <v>246</v>
      </c>
      <c r="AI36" s="139">
        <v>2019</v>
      </c>
      <c r="AJ36" s="206"/>
      <c r="AK36" s="25"/>
      <c r="AL36" s="231" t="s">
        <v>197</v>
      </c>
      <c r="AM36" s="220">
        <v>2012</v>
      </c>
      <c r="AN36" s="199"/>
      <c r="AO36" s="199"/>
      <c r="AP36" s="199"/>
      <c r="AQ36" s="206"/>
      <c r="AR36" s="40"/>
    </row>
    <row r="37" spans="1:54" ht="15" customHeight="1" x14ac:dyDescent="0.25">
      <c r="A37" s="2"/>
      <c r="B37" s="49" t="s">
        <v>15</v>
      </c>
      <c r="C37" s="50"/>
      <c r="D37" s="51"/>
      <c r="E37" s="32">
        <v>13</v>
      </c>
      <c r="F37" s="32">
        <v>1</v>
      </c>
      <c r="G37" s="32">
        <v>44</v>
      </c>
      <c r="H37" s="32">
        <v>3</v>
      </c>
      <c r="I37" s="32">
        <v>76</v>
      </c>
      <c r="J37" s="36"/>
      <c r="K37" s="52">
        <v>3.4615384615384617</v>
      </c>
      <c r="L37" s="52">
        <v>0.23</v>
      </c>
      <c r="M37" s="52">
        <v>5.8461538461538458</v>
      </c>
      <c r="N37" s="53">
        <f>PRODUCT(I37/O37)</f>
        <v>0.5714285714285714</v>
      </c>
      <c r="O37" s="25">
        <v>133</v>
      </c>
      <c r="P37" s="231" t="s">
        <v>54</v>
      </c>
      <c r="Q37" s="232"/>
      <c r="R37" s="199" t="s">
        <v>122</v>
      </c>
      <c r="S37" s="199"/>
      <c r="T37" s="199"/>
      <c r="U37" s="199"/>
      <c r="V37" s="199"/>
      <c r="W37" s="199"/>
      <c r="X37" s="199"/>
      <c r="Y37" s="203"/>
      <c r="Z37" s="220" t="s">
        <v>125</v>
      </c>
      <c r="AA37" s="199"/>
      <c r="AB37" s="199"/>
      <c r="AC37" s="209" t="s">
        <v>128</v>
      </c>
      <c r="AD37" s="198"/>
      <c r="AE37" s="206"/>
      <c r="AF37" s="25"/>
      <c r="AG37" s="231"/>
      <c r="AH37" s="139"/>
      <c r="AI37" s="199"/>
      <c r="AJ37" s="206"/>
      <c r="AK37" s="25"/>
      <c r="AL37" s="231" t="s">
        <v>198</v>
      </c>
      <c r="AM37" s="220">
        <v>2014</v>
      </c>
      <c r="AN37" s="199"/>
      <c r="AO37" s="199"/>
      <c r="AP37" s="199"/>
      <c r="AQ37" s="206"/>
      <c r="AR37" s="40"/>
    </row>
    <row r="38" spans="1:54" ht="15" customHeight="1" x14ac:dyDescent="0.25">
      <c r="A38" s="2"/>
      <c r="B38" s="54" t="s">
        <v>25</v>
      </c>
      <c r="C38" s="55"/>
      <c r="D38" s="56"/>
      <c r="E38" s="19">
        <f>SUM(E35:E37)</f>
        <v>640</v>
      </c>
      <c r="F38" s="19">
        <f t="shared" ref="F38:I38" si="4">SUM(F35:F37)</f>
        <v>58</v>
      </c>
      <c r="G38" s="19">
        <f t="shared" si="4"/>
        <v>1660</v>
      </c>
      <c r="H38" s="19">
        <f t="shared" si="4"/>
        <v>151</v>
      </c>
      <c r="I38" s="19">
        <f t="shared" si="4"/>
        <v>2957</v>
      </c>
      <c r="J38" s="36"/>
      <c r="K38" s="57">
        <f>PRODUCT((F38+G38)/E38)</f>
        <v>2.6843750000000002</v>
      </c>
      <c r="L38" s="57">
        <f>PRODUCT(H38/E38)</f>
        <v>0.23593749999999999</v>
      </c>
      <c r="M38" s="57">
        <f>PRODUCT(I38/E38)</f>
        <v>4.6203124999999998</v>
      </c>
      <c r="N38" s="34">
        <f>PRODUCT(I38/O38)</f>
        <v>0.50239308856125975</v>
      </c>
      <c r="O38" s="25">
        <f>SUM(O35:O37)</f>
        <v>5885.8293780835638</v>
      </c>
      <c r="P38" s="213" t="s">
        <v>10</v>
      </c>
      <c r="Q38" s="233"/>
      <c r="R38" s="207" t="s">
        <v>123</v>
      </c>
      <c r="S38" s="207"/>
      <c r="T38" s="207"/>
      <c r="U38" s="207"/>
      <c r="V38" s="207"/>
      <c r="W38" s="207"/>
      <c r="X38" s="207"/>
      <c r="Y38" s="234"/>
      <c r="Z38" s="235" t="s">
        <v>126</v>
      </c>
      <c r="AA38" s="207"/>
      <c r="AB38" s="207"/>
      <c r="AC38" s="77" t="s">
        <v>129</v>
      </c>
      <c r="AD38" s="78"/>
      <c r="AE38" s="208"/>
      <c r="AF38" s="25"/>
      <c r="AG38" s="73"/>
      <c r="AH38" s="236"/>
      <c r="AI38" s="207"/>
      <c r="AJ38" s="208"/>
      <c r="AK38" s="25"/>
      <c r="AL38" s="213" t="s">
        <v>220</v>
      </c>
      <c r="AM38" s="235">
        <v>2016</v>
      </c>
      <c r="AN38" s="207"/>
      <c r="AO38" s="207"/>
      <c r="AP38" s="207"/>
      <c r="AQ38" s="208"/>
      <c r="AR38" s="40"/>
    </row>
    <row r="39" spans="1:54" ht="7.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6"/>
      <c r="K39" s="38"/>
      <c r="L39" s="38"/>
      <c r="M39" s="38"/>
      <c r="N39" s="37"/>
      <c r="O39" s="25"/>
      <c r="P39" s="36"/>
      <c r="Q39" s="39"/>
      <c r="R39" s="36"/>
      <c r="S39" s="36"/>
      <c r="T39" s="25"/>
      <c r="U39" s="25"/>
      <c r="V39" s="39"/>
      <c r="W39" s="36"/>
      <c r="X39" s="36"/>
      <c r="Y39" s="25"/>
      <c r="Z39" s="25"/>
      <c r="AA39" s="25"/>
      <c r="AB39" s="25"/>
      <c r="AC39" s="25"/>
      <c r="AD39" s="25"/>
      <c r="AE39" s="25"/>
      <c r="AF39" s="25"/>
      <c r="AG39" s="25"/>
      <c r="AH39" s="58"/>
      <c r="AI39" s="36"/>
      <c r="AJ39" s="36"/>
      <c r="AK39" s="25"/>
      <c r="AL39" s="36"/>
      <c r="AM39" s="36"/>
      <c r="AN39" s="36"/>
      <c r="AO39" s="36"/>
      <c r="AP39" s="36"/>
      <c r="AQ39" s="36"/>
      <c r="AR39" s="40"/>
    </row>
    <row r="40" spans="1:54" ht="15" customHeight="1" x14ac:dyDescent="0.25">
      <c r="A40" s="2"/>
      <c r="B40" s="42" t="s">
        <v>233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59"/>
      <c r="O40" s="12"/>
      <c r="P40" s="13"/>
      <c r="Q40" s="13"/>
      <c r="R40" s="13"/>
      <c r="S40" s="13"/>
      <c r="T40" s="12"/>
      <c r="U40" s="12"/>
      <c r="V40" s="60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44"/>
      <c r="AR40" s="40"/>
    </row>
    <row r="41" spans="1:54" ht="6.75" customHeight="1" x14ac:dyDescent="0.25">
      <c r="A41" s="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5"/>
      <c r="P41" s="25"/>
      <c r="Q41" s="25"/>
      <c r="R41" s="25"/>
      <c r="S41" s="25"/>
      <c r="T41" s="25"/>
      <c r="U41" s="36"/>
      <c r="V41" s="39"/>
      <c r="W41" s="36"/>
      <c r="X41" s="36"/>
      <c r="Y41" s="25"/>
      <c r="Z41" s="25"/>
      <c r="AA41" s="25"/>
      <c r="AB41" s="25"/>
      <c r="AC41" s="25"/>
      <c r="AD41" s="25"/>
      <c r="AE41" s="25"/>
      <c r="AF41" s="25"/>
      <c r="AG41" s="25"/>
      <c r="AH41" s="58"/>
      <c r="AI41" s="36"/>
      <c r="AJ41" s="36"/>
      <c r="AK41" s="25"/>
      <c r="AL41" s="36"/>
      <c r="AM41" s="36"/>
      <c r="AN41" s="36"/>
      <c r="AO41" s="36"/>
      <c r="AP41" s="36"/>
      <c r="AQ41" s="36"/>
      <c r="AR41" s="40"/>
    </row>
    <row r="42" spans="1:54" ht="15" customHeight="1" x14ac:dyDescent="0.2">
      <c r="A42" s="2"/>
      <c r="B42" s="36" t="s">
        <v>60</v>
      </c>
      <c r="C42" s="36"/>
      <c r="D42" s="36" t="s">
        <v>169</v>
      </c>
      <c r="E42" s="36"/>
      <c r="F42" s="36"/>
      <c r="G42" s="36"/>
      <c r="H42" s="36"/>
      <c r="I42" s="36"/>
      <c r="J42" s="36"/>
      <c r="K42" s="36"/>
      <c r="L42" s="36" t="s">
        <v>170</v>
      </c>
      <c r="M42" s="36"/>
      <c r="N42" s="39"/>
      <c r="O42" s="25"/>
      <c r="P42" s="2"/>
      <c r="Q42" s="2"/>
      <c r="R42" s="2"/>
      <c r="S42" s="36" t="s">
        <v>171</v>
      </c>
      <c r="T42" s="25"/>
      <c r="U42" s="36"/>
      <c r="V42" s="39"/>
      <c r="W42" s="36"/>
      <c r="X42" s="36"/>
      <c r="Y42" s="25"/>
      <c r="Z42" s="25"/>
      <c r="AA42" s="36" t="s">
        <v>172</v>
      </c>
      <c r="AB42" s="36"/>
      <c r="AC42" s="36"/>
      <c r="AD42" s="36"/>
      <c r="AE42" s="36"/>
      <c r="AF42" s="36"/>
      <c r="AG42" s="36"/>
      <c r="AH42" s="36" t="s">
        <v>175</v>
      </c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</row>
    <row r="43" spans="1:54" ht="15" customHeight="1" x14ac:dyDescent="0.25">
      <c r="A43" s="2"/>
      <c r="B43" s="36"/>
      <c r="C43" s="36"/>
      <c r="D43" s="36" t="s">
        <v>173</v>
      </c>
      <c r="E43" s="36"/>
      <c r="F43" s="36"/>
      <c r="G43" s="36"/>
      <c r="H43" s="36"/>
      <c r="I43" s="36"/>
      <c r="J43" s="36"/>
      <c r="K43" s="36"/>
      <c r="L43" s="36" t="s">
        <v>174</v>
      </c>
      <c r="M43" s="36"/>
      <c r="N43" s="39"/>
      <c r="O43" s="25"/>
      <c r="P43" s="1"/>
      <c r="Q43" s="1"/>
      <c r="R43" s="1"/>
      <c r="S43" s="36" t="s">
        <v>235</v>
      </c>
      <c r="T43" s="25"/>
      <c r="U43" s="36"/>
      <c r="V43" s="39"/>
      <c r="W43" s="36"/>
      <c r="X43" s="36"/>
      <c r="Y43" s="25"/>
      <c r="Z43" s="25"/>
      <c r="AA43" s="58"/>
      <c r="AB43" s="36" t="s">
        <v>308</v>
      </c>
      <c r="AC43" s="36"/>
      <c r="AD43" s="36"/>
      <c r="AE43" s="36"/>
      <c r="AF43" s="36"/>
      <c r="AG43" s="25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</row>
    <row r="44" spans="1:54" ht="15" customHeight="1" x14ac:dyDescent="0.25">
      <c r="A44" s="2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9"/>
      <c r="O44" s="25"/>
      <c r="P44" s="1"/>
      <c r="Q44" s="1"/>
      <c r="R44" s="1"/>
      <c r="S44" s="36"/>
      <c r="T44" s="25"/>
      <c r="U44" s="36"/>
      <c r="V44" s="39"/>
      <c r="W44" s="36"/>
      <c r="X44" s="36"/>
      <c r="Y44" s="25"/>
      <c r="Z44" s="25"/>
      <c r="AA44" s="58"/>
      <c r="AB44" s="36"/>
      <c r="AC44" s="36"/>
      <c r="AD44" s="36"/>
      <c r="AE44" s="36"/>
      <c r="AF44" s="36"/>
      <c r="AG44" s="25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</row>
    <row r="45" spans="1:54" ht="15" customHeight="1" x14ac:dyDescent="0.2">
      <c r="A45" s="2"/>
      <c r="B45" s="196" t="s">
        <v>387</v>
      </c>
      <c r="C45" s="65"/>
      <c r="D45" s="65"/>
      <c r="E45" s="65"/>
      <c r="F45" s="65" t="s">
        <v>269</v>
      </c>
      <c r="G45" s="65" t="s">
        <v>3</v>
      </c>
      <c r="H45" s="65" t="s">
        <v>5</v>
      </c>
      <c r="I45" s="65" t="s">
        <v>6</v>
      </c>
      <c r="J45" s="65" t="s">
        <v>253</v>
      </c>
      <c r="K45" s="171" t="s">
        <v>16</v>
      </c>
      <c r="L45" s="36"/>
      <c r="M45" s="197" t="s">
        <v>389</v>
      </c>
      <c r="N45" s="66"/>
      <c r="O45" s="66"/>
      <c r="P45" s="65" t="s">
        <v>3</v>
      </c>
      <c r="Q45" s="65" t="s">
        <v>5</v>
      </c>
      <c r="R45" s="65" t="s">
        <v>6</v>
      </c>
      <c r="S45" s="65" t="s">
        <v>253</v>
      </c>
      <c r="T45" s="66"/>
      <c r="U45" s="171" t="s">
        <v>16</v>
      </c>
      <c r="V45" s="36"/>
      <c r="W45" s="197" t="s">
        <v>456</v>
      </c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219"/>
      <c r="AI45" s="215" t="s">
        <v>488</v>
      </c>
      <c r="AJ45" s="67"/>
      <c r="AK45" s="67"/>
      <c r="AL45" s="243" t="s">
        <v>3</v>
      </c>
      <c r="AM45" s="243" t="s">
        <v>5</v>
      </c>
      <c r="AN45" s="243" t="s">
        <v>6</v>
      </c>
      <c r="AO45" s="66"/>
      <c r="AP45" s="65" t="s">
        <v>502</v>
      </c>
      <c r="AQ45" s="162"/>
      <c r="AR45" s="25"/>
      <c r="AS45" s="25"/>
    </row>
    <row r="46" spans="1:54" ht="15" customHeight="1" x14ac:dyDescent="0.2">
      <c r="A46" s="2"/>
      <c r="B46" s="198">
        <v>2001</v>
      </c>
      <c r="C46" s="139" t="s">
        <v>77</v>
      </c>
      <c r="D46" s="199" t="s">
        <v>117</v>
      </c>
      <c r="E46" s="139"/>
      <c r="F46" s="139">
        <v>21</v>
      </c>
      <c r="G46" s="139">
        <v>27</v>
      </c>
      <c r="H46" s="200">
        <v>1</v>
      </c>
      <c r="I46" s="200">
        <v>0.1111111111111111</v>
      </c>
      <c r="J46" s="200">
        <v>1.1111111111111112</v>
      </c>
      <c r="K46" s="201">
        <v>4.0740740740740744</v>
      </c>
      <c r="L46" s="39"/>
      <c r="M46" s="202" t="s">
        <v>270</v>
      </c>
      <c r="N46" s="139"/>
      <c r="O46" s="139">
        <v>20</v>
      </c>
      <c r="P46" s="139" t="s">
        <v>394</v>
      </c>
      <c r="Q46" s="139" t="s">
        <v>407</v>
      </c>
      <c r="R46" s="139" t="s">
        <v>411</v>
      </c>
      <c r="S46" s="139" t="s">
        <v>430</v>
      </c>
      <c r="T46" s="200"/>
      <c r="U46" s="201" t="s">
        <v>439</v>
      </c>
      <c r="V46" s="39"/>
      <c r="W46" s="202" t="s">
        <v>254</v>
      </c>
      <c r="X46" s="203"/>
      <c r="Y46" s="199"/>
      <c r="Z46" s="199"/>
      <c r="AA46" s="199"/>
      <c r="AB46" s="199"/>
      <c r="AC46" s="199"/>
      <c r="AD46" s="199"/>
      <c r="AE46" s="199"/>
      <c r="AF46" s="199"/>
      <c r="AG46" s="220"/>
      <c r="AH46" s="221"/>
      <c r="AI46" s="199" t="s">
        <v>496</v>
      </c>
      <c r="AJ46" s="199"/>
      <c r="AK46" s="199"/>
      <c r="AL46" s="220">
        <v>247</v>
      </c>
      <c r="AM46" s="220">
        <v>731</v>
      </c>
      <c r="AN46" s="220">
        <v>65</v>
      </c>
      <c r="AO46" s="199"/>
      <c r="AP46" s="252">
        <f>PRODUCT(AL46/AL64)</f>
        <v>0.47499999999999998</v>
      </c>
      <c r="AQ46" s="206"/>
      <c r="AR46" s="25"/>
      <c r="AS46" s="25"/>
    </row>
    <row r="47" spans="1:54" ht="15" customHeight="1" x14ac:dyDescent="0.2">
      <c r="A47" s="2"/>
      <c r="B47" s="198">
        <v>2002</v>
      </c>
      <c r="C47" s="139" t="s">
        <v>73</v>
      </c>
      <c r="D47" s="199" t="s">
        <v>118</v>
      </c>
      <c r="E47" s="139"/>
      <c r="F47" s="139">
        <v>22</v>
      </c>
      <c r="G47" s="139">
        <v>29</v>
      </c>
      <c r="H47" s="200">
        <v>1.2413793103448276</v>
      </c>
      <c r="I47" s="200">
        <v>0.17241379310344829</v>
      </c>
      <c r="J47" s="200">
        <v>1.4137931034482758</v>
      </c>
      <c r="K47" s="201">
        <v>4.2413793103448274</v>
      </c>
      <c r="L47" s="39"/>
      <c r="M47" s="202" t="s">
        <v>272</v>
      </c>
      <c r="N47" s="139"/>
      <c r="O47" s="139">
        <v>20</v>
      </c>
      <c r="P47" s="139" t="s">
        <v>395</v>
      </c>
      <c r="Q47" s="139" t="s">
        <v>408</v>
      </c>
      <c r="R47" s="139" t="s">
        <v>412</v>
      </c>
      <c r="S47" s="139" t="s">
        <v>431</v>
      </c>
      <c r="T47" s="200"/>
      <c r="U47" s="201" t="s">
        <v>440</v>
      </c>
      <c r="V47" s="39"/>
      <c r="W47" s="204" t="s">
        <v>267</v>
      </c>
      <c r="X47" s="203"/>
      <c r="Y47" s="203" t="s">
        <v>458</v>
      </c>
      <c r="Z47" s="241"/>
      <c r="AA47" s="241"/>
      <c r="AB47" s="241"/>
      <c r="AC47" s="241"/>
      <c r="AD47" s="241"/>
      <c r="AE47" s="241"/>
      <c r="AF47" s="241"/>
      <c r="AG47" s="242" t="s">
        <v>459</v>
      </c>
      <c r="AH47" s="206"/>
      <c r="AI47" s="199" t="s">
        <v>489</v>
      </c>
      <c r="AJ47" s="199"/>
      <c r="AK47" s="199"/>
      <c r="AL47" s="220"/>
      <c r="AM47" s="244">
        <f>PRODUCT(AM46/AL46)</f>
        <v>2.9595141700404857</v>
      </c>
      <c r="AN47" s="244">
        <f>PRODUCT(AN46/AM46)</f>
        <v>8.8919288645690833E-2</v>
      </c>
      <c r="AO47" s="199"/>
      <c r="AP47" s="199"/>
      <c r="AQ47" s="206"/>
      <c r="AR47" s="25"/>
      <c r="AS47" s="25"/>
    </row>
    <row r="48" spans="1:54" ht="15" customHeight="1" x14ac:dyDescent="0.2">
      <c r="A48" s="2"/>
      <c r="B48" s="198">
        <v>2003</v>
      </c>
      <c r="C48" s="139" t="s">
        <v>74</v>
      </c>
      <c r="D48" s="199" t="s">
        <v>118</v>
      </c>
      <c r="E48" s="139"/>
      <c r="F48" s="139">
        <v>23</v>
      </c>
      <c r="G48" s="139">
        <v>26</v>
      </c>
      <c r="H48" s="200">
        <v>2.6153846153846154</v>
      </c>
      <c r="I48" s="238">
        <v>0.38461538461538464</v>
      </c>
      <c r="J48" s="200">
        <v>3</v>
      </c>
      <c r="K48" s="201">
        <v>5.0384615384615383</v>
      </c>
      <c r="L48" s="39"/>
      <c r="M48" s="202" t="s">
        <v>274</v>
      </c>
      <c r="N48" s="139"/>
      <c r="O48" s="139">
        <v>21</v>
      </c>
      <c r="P48" s="139" t="s">
        <v>396</v>
      </c>
      <c r="Q48" s="139" t="s">
        <v>336</v>
      </c>
      <c r="R48" s="139" t="s">
        <v>413</v>
      </c>
      <c r="S48" s="139" t="s">
        <v>432</v>
      </c>
      <c r="T48" s="200"/>
      <c r="U48" s="201" t="s">
        <v>441</v>
      </c>
      <c r="V48" s="39"/>
      <c r="W48" s="204" t="s">
        <v>255</v>
      </c>
      <c r="X48" s="203"/>
      <c r="Y48" s="203" t="s">
        <v>311</v>
      </c>
      <c r="Z48" s="199"/>
      <c r="AA48" s="199"/>
      <c r="AB48" s="199"/>
      <c r="AC48" s="203"/>
      <c r="AD48" s="199"/>
      <c r="AE48" s="199"/>
      <c r="AF48" s="199"/>
      <c r="AG48" s="199" t="s">
        <v>310</v>
      </c>
      <c r="AH48" s="206"/>
      <c r="AI48" s="199"/>
      <c r="AJ48" s="199"/>
      <c r="AK48" s="199"/>
      <c r="AL48" s="220"/>
      <c r="AM48" s="220"/>
      <c r="AN48" s="220"/>
      <c r="AO48" s="199"/>
      <c r="AP48" s="199"/>
      <c r="AQ48" s="206"/>
      <c r="AR48" s="25"/>
      <c r="AS48" s="25"/>
    </row>
    <row r="49" spans="1:45" ht="15" customHeight="1" x14ac:dyDescent="0.2">
      <c r="A49" s="2"/>
      <c r="B49" s="198">
        <v>2004</v>
      </c>
      <c r="C49" s="139" t="s">
        <v>75</v>
      </c>
      <c r="D49" s="199" t="s">
        <v>118</v>
      </c>
      <c r="E49" s="139"/>
      <c r="F49" s="139">
        <v>24</v>
      </c>
      <c r="G49" s="139">
        <v>28</v>
      </c>
      <c r="H49" s="200">
        <v>2.25</v>
      </c>
      <c r="I49" s="200">
        <v>0.35714285714285715</v>
      </c>
      <c r="J49" s="200">
        <v>2.6071428571428572</v>
      </c>
      <c r="K49" s="201">
        <v>4.6071428571428568</v>
      </c>
      <c r="L49" s="39"/>
      <c r="M49" s="202" t="s">
        <v>276</v>
      </c>
      <c r="N49" s="139"/>
      <c r="O49" s="139"/>
      <c r="P49" s="139" t="s">
        <v>397</v>
      </c>
      <c r="Q49" s="139" t="s">
        <v>409</v>
      </c>
      <c r="R49" s="139" t="s">
        <v>414</v>
      </c>
      <c r="S49" s="139" t="s">
        <v>433</v>
      </c>
      <c r="T49" s="200"/>
      <c r="U49" s="201" t="s">
        <v>442</v>
      </c>
      <c r="V49" s="39"/>
      <c r="W49" s="204" t="s">
        <v>256</v>
      </c>
      <c r="X49" s="203"/>
      <c r="Y49" s="203" t="s">
        <v>313</v>
      </c>
      <c r="Z49" s="199"/>
      <c r="AA49" s="199"/>
      <c r="AB49" s="199"/>
      <c r="AC49" s="203"/>
      <c r="AD49" s="199"/>
      <c r="AE49" s="199"/>
      <c r="AF49" s="199"/>
      <c r="AG49" s="199" t="s">
        <v>312</v>
      </c>
      <c r="AH49" s="206"/>
      <c r="AI49" s="199" t="s">
        <v>497</v>
      </c>
      <c r="AJ49" s="199"/>
      <c r="AK49" s="199"/>
      <c r="AL49" s="220">
        <v>79</v>
      </c>
      <c r="AM49" s="220">
        <v>239</v>
      </c>
      <c r="AN49" s="220">
        <v>19</v>
      </c>
      <c r="AO49" s="199"/>
      <c r="AP49" s="252">
        <f>PRODUCT(AL49/AL64)</f>
        <v>0.15192307692307691</v>
      </c>
      <c r="AQ49" s="206"/>
      <c r="AR49" s="25"/>
      <c r="AS49" s="25"/>
    </row>
    <row r="50" spans="1:45" ht="15" customHeight="1" x14ac:dyDescent="0.2">
      <c r="A50" s="2"/>
      <c r="B50" s="198">
        <v>2005</v>
      </c>
      <c r="C50" s="139" t="s">
        <v>76</v>
      </c>
      <c r="D50" s="199" t="s">
        <v>119</v>
      </c>
      <c r="E50" s="139"/>
      <c r="F50" s="139">
        <v>25</v>
      </c>
      <c r="G50" s="139">
        <v>25</v>
      </c>
      <c r="H50" s="200">
        <v>3</v>
      </c>
      <c r="I50" s="200">
        <v>0.36</v>
      </c>
      <c r="J50" s="200">
        <v>3.36</v>
      </c>
      <c r="K50" s="201">
        <v>5.52</v>
      </c>
      <c r="L50" s="39"/>
      <c r="M50" s="202" t="s">
        <v>278</v>
      </c>
      <c r="N50" s="139"/>
      <c r="O50" s="139"/>
      <c r="P50" s="139" t="s">
        <v>398</v>
      </c>
      <c r="Q50" s="139" t="s">
        <v>349</v>
      </c>
      <c r="R50" s="139" t="s">
        <v>415</v>
      </c>
      <c r="S50" s="139" t="s">
        <v>434</v>
      </c>
      <c r="T50" s="200"/>
      <c r="U50" s="201" t="s">
        <v>443</v>
      </c>
      <c r="V50" s="39"/>
      <c r="W50" s="204" t="s">
        <v>258</v>
      </c>
      <c r="X50" s="203"/>
      <c r="Y50" s="203" t="s">
        <v>517</v>
      </c>
      <c r="Z50" s="199"/>
      <c r="AA50" s="199"/>
      <c r="AB50" s="199"/>
      <c r="AC50" s="203"/>
      <c r="AD50" s="199"/>
      <c r="AE50" s="199"/>
      <c r="AF50" s="199"/>
      <c r="AG50" s="199" t="s">
        <v>518</v>
      </c>
      <c r="AH50" s="206"/>
      <c r="AI50" s="199" t="s">
        <v>489</v>
      </c>
      <c r="AJ50" s="199"/>
      <c r="AK50" s="199"/>
      <c r="AL50" s="220"/>
      <c r="AM50" s="244">
        <f>PRODUCT(AM49/AL49)</f>
        <v>3.0253164556962027</v>
      </c>
      <c r="AN50" s="244">
        <f>PRODUCT(AN49/AM49)</f>
        <v>7.9497907949790794E-2</v>
      </c>
      <c r="AO50" s="199"/>
      <c r="AP50" s="199"/>
      <c r="AQ50" s="206"/>
      <c r="AR50" s="25"/>
      <c r="AS50" s="25"/>
    </row>
    <row r="51" spans="1:45" ht="15" customHeight="1" x14ac:dyDescent="0.2">
      <c r="A51" s="2"/>
      <c r="B51" s="198">
        <v>2006</v>
      </c>
      <c r="C51" s="139" t="s">
        <v>79</v>
      </c>
      <c r="D51" s="199" t="s">
        <v>119</v>
      </c>
      <c r="E51" s="139"/>
      <c r="F51" s="139">
        <v>26</v>
      </c>
      <c r="G51" s="139">
        <v>27</v>
      </c>
      <c r="H51" s="200">
        <v>2.8888888888888888</v>
      </c>
      <c r="I51" s="200">
        <v>0.33333333333333331</v>
      </c>
      <c r="J51" s="200">
        <v>3.2222222222222223</v>
      </c>
      <c r="K51" s="201">
        <v>5.3703703703703702</v>
      </c>
      <c r="L51" s="39"/>
      <c r="M51" s="202" t="s">
        <v>280</v>
      </c>
      <c r="N51" s="139"/>
      <c r="O51" s="139"/>
      <c r="P51" s="139" t="s">
        <v>399</v>
      </c>
      <c r="Q51" s="139" t="s">
        <v>406</v>
      </c>
      <c r="R51" s="139" t="s">
        <v>416</v>
      </c>
      <c r="S51" s="139" t="s">
        <v>435</v>
      </c>
      <c r="T51" s="200"/>
      <c r="U51" s="201" t="s">
        <v>444</v>
      </c>
      <c r="V51" s="39"/>
      <c r="W51" s="204"/>
      <c r="X51" s="203"/>
      <c r="Y51" s="203"/>
      <c r="Z51" s="199"/>
      <c r="AA51" s="199"/>
      <c r="AB51" s="199"/>
      <c r="AC51" s="203"/>
      <c r="AD51" s="199"/>
      <c r="AE51" s="199"/>
      <c r="AF51" s="199"/>
      <c r="AG51" s="203"/>
      <c r="AH51" s="206"/>
      <c r="AI51" s="199"/>
      <c r="AJ51" s="199"/>
      <c r="AK51" s="199"/>
      <c r="AL51" s="220"/>
      <c r="AM51" s="220"/>
      <c r="AN51" s="220"/>
      <c r="AO51" s="199"/>
      <c r="AP51" s="199"/>
      <c r="AQ51" s="206"/>
      <c r="AR51" s="25"/>
      <c r="AS51" s="25"/>
    </row>
    <row r="52" spans="1:45" ht="15" customHeight="1" x14ac:dyDescent="0.2">
      <c r="A52" s="2"/>
      <c r="B52" s="198">
        <v>2007</v>
      </c>
      <c r="C52" s="139" t="s">
        <v>75</v>
      </c>
      <c r="D52" s="199" t="s">
        <v>119</v>
      </c>
      <c r="E52" s="139"/>
      <c r="F52" s="139">
        <v>27</v>
      </c>
      <c r="G52" s="139">
        <v>26</v>
      </c>
      <c r="H52" s="200">
        <v>2.8076923076923075</v>
      </c>
      <c r="I52" s="200">
        <v>0.23076923076923078</v>
      </c>
      <c r="J52" s="200">
        <v>3.0384615384615383</v>
      </c>
      <c r="K52" s="201">
        <v>4.3461538461538458</v>
      </c>
      <c r="L52" s="39"/>
      <c r="M52" s="202" t="s">
        <v>282</v>
      </c>
      <c r="N52" s="139"/>
      <c r="O52" s="139"/>
      <c r="P52" s="139" t="s">
        <v>400</v>
      </c>
      <c r="Q52" s="139" t="s">
        <v>410</v>
      </c>
      <c r="R52" s="139" t="s">
        <v>417</v>
      </c>
      <c r="S52" s="139" t="s">
        <v>436</v>
      </c>
      <c r="T52" s="200"/>
      <c r="U52" s="201" t="s">
        <v>445</v>
      </c>
      <c r="V52" s="39"/>
      <c r="W52" s="202" t="s">
        <v>460</v>
      </c>
      <c r="X52" s="203"/>
      <c r="Y52" s="203"/>
      <c r="Z52" s="199"/>
      <c r="AA52" s="199"/>
      <c r="AB52" s="199"/>
      <c r="AC52" s="203"/>
      <c r="AD52" s="199"/>
      <c r="AE52" s="199"/>
      <c r="AF52" s="199"/>
      <c r="AG52" s="199"/>
      <c r="AH52" s="206"/>
      <c r="AI52" s="199" t="s">
        <v>498</v>
      </c>
      <c r="AJ52" s="199"/>
      <c r="AK52" s="199"/>
      <c r="AL52" s="220">
        <v>83</v>
      </c>
      <c r="AM52" s="220">
        <v>167</v>
      </c>
      <c r="AN52" s="220">
        <v>25</v>
      </c>
      <c r="AO52" s="199"/>
      <c r="AP52" s="252">
        <f>PRODUCT(AL52/AL64)</f>
        <v>0.1596153846153846</v>
      </c>
      <c r="AQ52" s="206"/>
      <c r="AR52" s="25"/>
      <c r="AS52" s="25"/>
    </row>
    <row r="53" spans="1:45" ht="15" customHeight="1" x14ac:dyDescent="0.2">
      <c r="A53" s="2"/>
      <c r="B53" s="198">
        <v>2008</v>
      </c>
      <c r="C53" s="139" t="s">
        <v>76</v>
      </c>
      <c r="D53" s="199" t="s">
        <v>119</v>
      </c>
      <c r="E53" s="139"/>
      <c r="F53" s="139">
        <v>28</v>
      </c>
      <c r="G53" s="139">
        <v>24</v>
      </c>
      <c r="H53" s="200">
        <v>2.1666666666666665</v>
      </c>
      <c r="I53" s="200">
        <v>0.20833333333333334</v>
      </c>
      <c r="J53" s="200">
        <v>2.375</v>
      </c>
      <c r="K53" s="201">
        <v>3.7083333333333335</v>
      </c>
      <c r="L53" s="39"/>
      <c r="M53" s="202" t="s">
        <v>284</v>
      </c>
      <c r="N53" s="139"/>
      <c r="O53" s="139"/>
      <c r="P53" s="139" t="s">
        <v>367</v>
      </c>
      <c r="Q53" s="139" t="s">
        <v>236</v>
      </c>
      <c r="R53" s="139" t="s">
        <v>418</v>
      </c>
      <c r="S53" s="139" t="s">
        <v>437</v>
      </c>
      <c r="T53" s="200"/>
      <c r="U53" s="201" t="s">
        <v>446</v>
      </c>
      <c r="V53" s="39"/>
      <c r="W53" s="204" t="s">
        <v>461</v>
      </c>
      <c r="X53" s="203"/>
      <c r="Y53" s="241" t="s">
        <v>466</v>
      </c>
      <c r="Z53" s="241"/>
      <c r="AA53" s="241"/>
      <c r="AB53" s="241"/>
      <c r="AC53" s="241"/>
      <c r="AD53" s="241"/>
      <c r="AE53" s="241"/>
      <c r="AF53" s="241"/>
      <c r="AG53" s="242" t="s">
        <v>327</v>
      </c>
      <c r="AH53" s="201">
        <v>8.9686098654708515E-2</v>
      </c>
      <c r="AI53" s="199" t="s">
        <v>489</v>
      </c>
      <c r="AJ53" s="199"/>
      <c r="AK53" s="199"/>
      <c r="AL53" s="220"/>
      <c r="AM53" s="244">
        <f>PRODUCT(AM52/AL52)</f>
        <v>2.0120481927710845</v>
      </c>
      <c r="AN53" s="244">
        <f>PRODUCT(AN52/AM52)</f>
        <v>0.1497005988023952</v>
      </c>
      <c r="AO53" s="199"/>
      <c r="AP53" s="199"/>
      <c r="AQ53" s="206"/>
      <c r="AR53" s="25"/>
      <c r="AS53" s="25"/>
    </row>
    <row r="54" spans="1:45" ht="15" customHeight="1" x14ac:dyDescent="0.2">
      <c r="A54" s="2"/>
      <c r="B54" s="198">
        <v>2009</v>
      </c>
      <c r="C54" s="139" t="s">
        <v>75</v>
      </c>
      <c r="D54" s="199" t="s">
        <v>120</v>
      </c>
      <c r="E54" s="139"/>
      <c r="F54" s="139">
        <v>29</v>
      </c>
      <c r="G54" s="139">
        <v>24</v>
      </c>
      <c r="H54" s="200">
        <v>3.125</v>
      </c>
      <c r="I54" s="200">
        <v>0.29166666666666669</v>
      </c>
      <c r="J54" s="200">
        <v>3.4166666666666665</v>
      </c>
      <c r="K54" s="201">
        <v>4.5</v>
      </c>
      <c r="L54" s="39"/>
      <c r="M54" s="202" t="s">
        <v>286</v>
      </c>
      <c r="N54" s="139"/>
      <c r="O54" s="139"/>
      <c r="P54" s="139" t="s">
        <v>401</v>
      </c>
      <c r="Q54" s="139" t="s">
        <v>74</v>
      </c>
      <c r="R54" s="139" t="s">
        <v>419</v>
      </c>
      <c r="S54" s="139" t="s">
        <v>438</v>
      </c>
      <c r="T54" s="200"/>
      <c r="U54" s="201" t="s">
        <v>447</v>
      </c>
      <c r="V54" s="39"/>
      <c r="W54" s="204" t="s">
        <v>462</v>
      </c>
      <c r="X54" s="203"/>
      <c r="Y54" s="241" t="s">
        <v>467</v>
      </c>
      <c r="Z54" s="241"/>
      <c r="AA54" s="241"/>
      <c r="AB54" s="241"/>
      <c r="AC54" s="241"/>
      <c r="AD54" s="241"/>
      <c r="AE54" s="241"/>
      <c r="AF54" s="241"/>
      <c r="AG54" s="242" t="s">
        <v>464</v>
      </c>
      <c r="AH54" s="201">
        <v>9.8039215686274508E-2</v>
      </c>
      <c r="AI54" s="199"/>
      <c r="AJ54" s="199"/>
      <c r="AK54" s="199"/>
      <c r="AL54" s="199"/>
      <c r="AM54" s="199"/>
      <c r="AN54" s="199"/>
      <c r="AO54" s="199"/>
      <c r="AP54" s="199"/>
      <c r="AQ54" s="206"/>
      <c r="AR54" s="25"/>
      <c r="AS54" s="25"/>
    </row>
    <row r="55" spans="1:45" ht="15" customHeight="1" x14ac:dyDescent="0.2">
      <c r="A55" s="2"/>
      <c r="B55" s="198">
        <v>2010</v>
      </c>
      <c r="C55" s="139" t="s">
        <v>71</v>
      </c>
      <c r="D55" s="199" t="s">
        <v>120</v>
      </c>
      <c r="E55" s="139"/>
      <c r="F55" s="139">
        <v>30</v>
      </c>
      <c r="G55" s="139">
        <v>21</v>
      </c>
      <c r="H55" s="200">
        <v>2.7619047619047619</v>
      </c>
      <c r="I55" s="200">
        <v>0.19047619047619047</v>
      </c>
      <c r="J55" s="200">
        <v>2.9523809523809526</v>
      </c>
      <c r="K55" s="201">
        <v>4.2380952380952381</v>
      </c>
      <c r="L55" s="39"/>
      <c r="M55" s="202" t="s">
        <v>288</v>
      </c>
      <c r="N55" s="139"/>
      <c r="O55" s="139"/>
      <c r="P55" s="139" t="s">
        <v>402</v>
      </c>
      <c r="Q55" s="139" t="s">
        <v>70</v>
      </c>
      <c r="R55" s="139" t="s">
        <v>420</v>
      </c>
      <c r="S55" s="139" t="s">
        <v>229</v>
      </c>
      <c r="T55" s="200"/>
      <c r="U55" s="201" t="s">
        <v>448</v>
      </c>
      <c r="V55" s="39"/>
      <c r="W55" s="204" t="s">
        <v>463</v>
      </c>
      <c r="X55" s="203"/>
      <c r="Y55" s="241" t="s">
        <v>468</v>
      </c>
      <c r="Z55" s="241"/>
      <c r="AA55" s="241"/>
      <c r="AB55" s="241"/>
      <c r="AC55" s="241"/>
      <c r="AD55" s="241"/>
      <c r="AE55" s="241"/>
      <c r="AF55" s="241"/>
      <c r="AG55" s="242" t="s">
        <v>465</v>
      </c>
      <c r="AH55" s="201">
        <v>0.10666666666666667</v>
      </c>
      <c r="AI55" s="199" t="s">
        <v>490</v>
      </c>
      <c r="AJ55" s="199"/>
      <c r="AK55" s="199"/>
      <c r="AL55" s="199">
        <v>62</v>
      </c>
      <c r="AM55" s="199">
        <v>188</v>
      </c>
      <c r="AN55" s="199">
        <v>16</v>
      </c>
      <c r="AO55" s="199"/>
      <c r="AP55" s="252">
        <f>PRODUCT(AL55/AL64)</f>
        <v>0.11923076923076924</v>
      </c>
      <c r="AQ55" s="206"/>
      <c r="AR55" s="25"/>
      <c r="AS55" s="25"/>
    </row>
    <row r="56" spans="1:45" ht="15" customHeight="1" x14ac:dyDescent="0.2">
      <c r="A56" s="2"/>
      <c r="B56" s="198">
        <v>2011</v>
      </c>
      <c r="C56" s="139" t="s">
        <v>72</v>
      </c>
      <c r="D56" s="199" t="s">
        <v>120</v>
      </c>
      <c r="E56" s="139"/>
      <c r="F56" s="139">
        <v>31</v>
      </c>
      <c r="G56" s="139">
        <v>8</v>
      </c>
      <c r="H56" s="238">
        <v>3.625</v>
      </c>
      <c r="I56" s="200">
        <v>0.25</v>
      </c>
      <c r="J56" s="200">
        <v>3.875</v>
      </c>
      <c r="K56" s="201">
        <v>5</v>
      </c>
      <c r="L56" s="39"/>
      <c r="M56" s="202" t="s">
        <v>290</v>
      </c>
      <c r="N56" s="139"/>
      <c r="O56" s="139"/>
      <c r="P56" s="139" t="s">
        <v>340</v>
      </c>
      <c r="Q56" s="139" t="s">
        <v>59</v>
      </c>
      <c r="R56" s="139" t="s">
        <v>421</v>
      </c>
      <c r="S56" s="139" t="s">
        <v>248</v>
      </c>
      <c r="T56" s="200"/>
      <c r="U56" s="201" t="s">
        <v>449</v>
      </c>
      <c r="V56" s="39"/>
      <c r="W56" s="204"/>
      <c r="X56" s="203"/>
      <c r="Y56" s="203"/>
      <c r="Z56" s="199"/>
      <c r="AA56" s="199"/>
      <c r="AB56" s="199"/>
      <c r="AC56" s="203"/>
      <c r="AD56" s="199"/>
      <c r="AE56" s="199"/>
      <c r="AF56" s="199"/>
      <c r="AG56" s="203"/>
      <c r="AH56" s="206"/>
      <c r="AI56" s="199" t="s">
        <v>489</v>
      </c>
      <c r="AJ56" s="199"/>
      <c r="AK56" s="199"/>
      <c r="AL56" s="199"/>
      <c r="AM56" s="244">
        <f>PRODUCT(AM55/AL55)</f>
        <v>3.032258064516129</v>
      </c>
      <c r="AN56" s="244">
        <f>PRODUCT(AN55/AM55)</f>
        <v>8.5106382978723402E-2</v>
      </c>
      <c r="AO56" s="199"/>
      <c r="AP56" s="199"/>
      <c r="AQ56" s="206"/>
      <c r="AR56" s="25"/>
      <c r="AS56" s="25"/>
    </row>
    <row r="57" spans="1:45" ht="15" customHeight="1" x14ac:dyDescent="0.2">
      <c r="A57" s="2"/>
      <c r="B57" s="198">
        <v>2012</v>
      </c>
      <c r="C57" s="139" t="s">
        <v>72</v>
      </c>
      <c r="D57" s="199" t="s">
        <v>120</v>
      </c>
      <c r="E57" s="139"/>
      <c r="F57" s="139">
        <v>32</v>
      </c>
      <c r="G57" s="139">
        <v>26</v>
      </c>
      <c r="H57" s="200">
        <v>2.9615384615384617</v>
      </c>
      <c r="I57" s="200">
        <v>0.23076923076923078</v>
      </c>
      <c r="J57" s="200">
        <v>3.1923076923076925</v>
      </c>
      <c r="K57" s="201">
        <v>3.8461538461538463</v>
      </c>
      <c r="L57" s="39"/>
      <c r="M57" s="202" t="s">
        <v>292</v>
      </c>
      <c r="N57" s="139"/>
      <c r="O57" s="139"/>
      <c r="P57" s="139" t="s">
        <v>403</v>
      </c>
      <c r="Q57" s="139" t="s">
        <v>59</v>
      </c>
      <c r="R57" s="139" t="s">
        <v>422</v>
      </c>
      <c r="S57" s="139" t="s">
        <v>108</v>
      </c>
      <c r="T57" s="200"/>
      <c r="U57" s="201" t="s">
        <v>450</v>
      </c>
      <c r="V57" s="39"/>
      <c r="W57" s="204" t="s">
        <v>257</v>
      </c>
      <c r="X57" s="203"/>
      <c r="Y57" s="203"/>
      <c r="Z57" s="199"/>
      <c r="AA57" s="199"/>
      <c r="AB57" s="199"/>
      <c r="AC57" s="203"/>
      <c r="AD57" s="199"/>
      <c r="AE57" s="199"/>
      <c r="AF57" s="199"/>
      <c r="AG57" s="203"/>
      <c r="AH57" s="206"/>
      <c r="AI57" s="245"/>
      <c r="AJ57" s="199"/>
      <c r="AK57" s="199"/>
      <c r="AL57" s="199"/>
      <c r="AM57" s="203"/>
      <c r="AN57" s="199"/>
      <c r="AO57" s="199"/>
      <c r="AP57" s="199"/>
      <c r="AQ57" s="206"/>
      <c r="AR57" s="25"/>
      <c r="AS57" s="25"/>
    </row>
    <row r="58" spans="1:45" ht="15" customHeight="1" x14ac:dyDescent="0.2">
      <c r="A58" s="2"/>
      <c r="B58" s="198">
        <v>2013</v>
      </c>
      <c r="C58" s="139" t="s">
        <v>73</v>
      </c>
      <c r="D58" s="199" t="s">
        <v>119</v>
      </c>
      <c r="E58" s="139"/>
      <c r="F58" s="139">
        <v>33</v>
      </c>
      <c r="G58" s="139">
        <v>26</v>
      </c>
      <c r="H58" s="200">
        <v>3.2307692307692308</v>
      </c>
      <c r="I58" s="200">
        <v>0.30769230769230771</v>
      </c>
      <c r="J58" s="200">
        <v>3.5384615384615383</v>
      </c>
      <c r="K58" s="201">
        <v>4.7307692307692308</v>
      </c>
      <c r="L58" s="39"/>
      <c r="M58" s="202" t="s">
        <v>294</v>
      </c>
      <c r="N58" s="139"/>
      <c r="O58" s="139"/>
      <c r="P58" s="139" t="s">
        <v>404</v>
      </c>
      <c r="Q58" s="139" t="s">
        <v>59</v>
      </c>
      <c r="R58" s="139" t="s">
        <v>423</v>
      </c>
      <c r="S58" s="139" t="s">
        <v>78</v>
      </c>
      <c r="T58" s="200"/>
      <c r="U58" s="201" t="s">
        <v>405</v>
      </c>
      <c r="V58" s="39"/>
      <c r="W58" s="204" t="s">
        <v>267</v>
      </c>
      <c r="X58" s="214"/>
      <c r="Y58" s="241" t="s">
        <v>470</v>
      </c>
      <c r="Z58" s="241"/>
      <c r="AA58" s="241"/>
      <c r="AB58" s="241"/>
      <c r="AC58" s="241"/>
      <c r="AD58" s="241"/>
      <c r="AE58" s="241"/>
      <c r="AF58" s="241"/>
      <c r="AG58" s="241" t="s">
        <v>469</v>
      </c>
      <c r="AH58" s="201">
        <v>1.7699115044247788</v>
      </c>
      <c r="AI58" s="199" t="s">
        <v>499</v>
      </c>
      <c r="AJ58" s="199"/>
      <c r="AK58" s="199"/>
      <c r="AL58" s="199">
        <v>27</v>
      </c>
      <c r="AM58" s="199">
        <v>27</v>
      </c>
      <c r="AN58" s="199">
        <v>3</v>
      </c>
      <c r="AO58" s="199"/>
      <c r="AP58" s="252">
        <f>PRODUCT(AL58/AL64)</f>
        <v>5.1923076923076926E-2</v>
      </c>
      <c r="AQ58" s="206"/>
      <c r="AR58" s="25"/>
      <c r="AS58" s="25"/>
    </row>
    <row r="59" spans="1:45" ht="15" customHeight="1" x14ac:dyDescent="0.2">
      <c r="A59" s="2"/>
      <c r="B59" s="198">
        <v>2014</v>
      </c>
      <c r="C59" s="139" t="s">
        <v>74</v>
      </c>
      <c r="D59" s="199" t="s">
        <v>119</v>
      </c>
      <c r="E59" s="139"/>
      <c r="F59" s="139">
        <v>34</v>
      </c>
      <c r="G59" s="139">
        <v>30</v>
      </c>
      <c r="H59" s="200">
        <v>3.1666666666666665</v>
      </c>
      <c r="I59" s="200">
        <v>0.26666666666666666</v>
      </c>
      <c r="J59" s="200">
        <v>3.4333333333333331</v>
      </c>
      <c r="K59" s="239">
        <v>5.4</v>
      </c>
      <c r="L59" s="39"/>
      <c r="M59" s="202" t="s">
        <v>296</v>
      </c>
      <c r="N59" s="139"/>
      <c r="O59" s="139"/>
      <c r="P59" s="139" t="s">
        <v>405</v>
      </c>
      <c r="Q59" s="139" t="s">
        <v>59</v>
      </c>
      <c r="R59" s="139" t="s">
        <v>424</v>
      </c>
      <c r="S59" s="139" t="s">
        <v>73</v>
      </c>
      <c r="T59" s="200"/>
      <c r="U59" s="201" t="s">
        <v>451</v>
      </c>
      <c r="V59" s="39"/>
      <c r="W59" s="204" t="s">
        <v>255</v>
      </c>
      <c r="X59" s="214"/>
      <c r="Y59" s="214" t="s">
        <v>331</v>
      </c>
      <c r="Z59" s="199"/>
      <c r="AA59" s="199"/>
      <c r="AB59" s="199"/>
      <c r="AC59" s="203"/>
      <c r="AD59" s="199"/>
      <c r="AE59" s="199"/>
      <c r="AF59" s="199"/>
      <c r="AG59" s="199" t="s">
        <v>268</v>
      </c>
      <c r="AH59" s="201">
        <f>PRODUCT(300/147)</f>
        <v>2.0408163265306123</v>
      </c>
      <c r="AI59" s="199" t="s">
        <v>489</v>
      </c>
      <c r="AJ59" s="199"/>
      <c r="AK59" s="199"/>
      <c r="AL59" s="199"/>
      <c r="AM59" s="244">
        <f>PRODUCT(AM58/AL58)</f>
        <v>1</v>
      </c>
      <c r="AN59" s="244">
        <f>PRODUCT(AN58/AM58)</f>
        <v>0.1111111111111111</v>
      </c>
      <c r="AO59" s="199"/>
      <c r="AP59" s="199"/>
      <c r="AQ59" s="206"/>
      <c r="AR59" s="25"/>
      <c r="AS59" s="25"/>
    </row>
    <row r="60" spans="1:45" ht="15" customHeight="1" x14ac:dyDescent="0.2">
      <c r="A60" s="2"/>
      <c r="B60" s="198">
        <v>2015</v>
      </c>
      <c r="C60" s="139" t="s">
        <v>76</v>
      </c>
      <c r="D60" s="199" t="s">
        <v>119</v>
      </c>
      <c r="E60" s="139"/>
      <c r="F60" s="139">
        <v>35</v>
      </c>
      <c r="G60" s="139">
        <v>30</v>
      </c>
      <c r="H60" s="200">
        <v>2.8666666666666667</v>
      </c>
      <c r="I60" s="200">
        <v>0.2</v>
      </c>
      <c r="J60" s="200">
        <v>3.0666666666666669</v>
      </c>
      <c r="K60" s="201">
        <v>4.5</v>
      </c>
      <c r="L60" s="39"/>
      <c r="M60" s="202" t="s">
        <v>298</v>
      </c>
      <c r="N60" s="139"/>
      <c r="O60" s="139"/>
      <c r="P60" s="139" t="s">
        <v>370</v>
      </c>
      <c r="Q60" s="139" t="s">
        <v>75</v>
      </c>
      <c r="R60" s="139" t="s">
        <v>425</v>
      </c>
      <c r="S60" s="139" t="s">
        <v>59</v>
      </c>
      <c r="T60" s="200"/>
      <c r="U60" s="201" t="s">
        <v>452</v>
      </c>
      <c r="V60" s="39"/>
      <c r="W60" s="204" t="s">
        <v>256</v>
      </c>
      <c r="X60" s="203"/>
      <c r="Y60" s="203" t="s">
        <v>330</v>
      </c>
      <c r="Z60" s="199"/>
      <c r="AA60" s="199"/>
      <c r="AB60" s="199"/>
      <c r="AC60" s="203"/>
      <c r="AD60" s="199"/>
      <c r="AE60" s="199"/>
      <c r="AF60" s="199"/>
      <c r="AG60" s="199" t="s">
        <v>329</v>
      </c>
      <c r="AH60" s="201">
        <f>PRODUCT(400/180)</f>
        <v>2.2222222222222223</v>
      </c>
      <c r="AI60" s="245"/>
      <c r="AJ60" s="199"/>
      <c r="AK60" s="199"/>
      <c r="AL60" s="199"/>
      <c r="AM60" s="203"/>
      <c r="AN60" s="199"/>
      <c r="AO60" s="199"/>
      <c r="AP60" s="199"/>
      <c r="AQ60" s="206"/>
      <c r="AR60" s="25"/>
      <c r="AS60" s="25"/>
    </row>
    <row r="61" spans="1:45" ht="15" customHeight="1" x14ac:dyDescent="0.2">
      <c r="A61" s="2"/>
      <c r="B61" s="198">
        <v>2016</v>
      </c>
      <c r="C61" s="139" t="s">
        <v>79</v>
      </c>
      <c r="D61" s="199" t="s">
        <v>119</v>
      </c>
      <c r="E61" s="139"/>
      <c r="F61" s="139">
        <v>36</v>
      </c>
      <c r="G61" s="139">
        <v>28</v>
      </c>
      <c r="H61" s="200">
        <v>3.7142857142857144</v>
      </c>
      <c r="I61" s="200">
        <v>0.32142857142857145</v>
      </c>
      <c r="J61" s="238">
        <v>4.0357142857142856</v>
      </c>
      <c r="K61" s="201">
        <v>5.3928571428571432</v>
      </c>
      <c r="L61" s="39"/>
      <c r="M61" s="202" t="s">
        <v>300</v>
      </c>
      <c r="N61" s="139"/>
      <c r="O61" s="139"/>
      <c r="P61" s="139" t="s">
        <v>382</v>
      </c>
      <c r="Q61" s="139" t="s">
        <v>72</v>
      </c>
      <c r="R61" s="139" t="s">
        <v>426</v>
      </c>
      <c r="S61" s="139" t="s">
        <v>59</v>
      </c>
      <c r="T61" s="200"/>
      <c r="U61" s="201" t="s">
        <v>383</v>
      </c>
      <c r="V61" s="39"/>
      <c r="W61" s="204" t="s">
        <v>258</v>
      </c>
      <c r="X61" s="203"/>
      <c r="Y61" s="203" t="s">
        <v>328</v>
      </c>
      <c r="Z61" s="199"/>
      <c r="AA61" s="199"/>
      <c r="AB61" s="199"/>
      <c r="AC61" s="203"/>
      <c r="AD61" s="199"/>
      <c r="AE61" s="199"/>
      <c r="AF61" s="199"/>
      <c r="AG61" s="199" t="s">
        <v>327</v>
      </c>
      <c r="AH61" s="201">
        <f>PRODUCT(500/223)</f>
        <v>2.2421524663677128</v>
      </c>
      <c r="AI61" s="199" t="s">
        <v>515</v>
      </c>
      <c r="AJ61" s="199"/>
      <c r="AK61" s="199"/>
      <c r="AL61" s="199">
        <v>22</v>
      </c>
      <c r="AM61" s="199">
        <v>70</v>
      </c>
      <c r="AN61" s="199">
        <v>1</v>
      </c>
      <c r="AO61" s="199"/>
      <c r="AP61" s="252">
        <f>PRODUCT(AL61/AL64)</f>
        <v>4.230769230769231E-2</v>
      </c>
      <c r="AQ61" s="206"/>
      <c r="AR61" s="25"/>
      <c r="AS61" s="25"/>
    </row>
    <row r="62" spans="1:45" ht="15" customHeight="1" x14ac:dyDescent="0.2">
      <c r="A62" s="2"/>
      <c r="B62" s="198">
        <v>2017</v>
      </c>
      <c r="C62" s="139" t="s">
        <v>79</v>
      </c>
      <c r="D62" s="199" t="s">
        <v>119</v>
      </c>
      <c r="E62" s="139"/>
      <c r="F62" s="139">
        <v>37</v>
      </c>
      <c r="G62" s="139">
        <v>31</v>
      </c>
      <c r="H62" s="200">
        <v>2.7096774193548385</v>
      </c>
      <c r="I62" s="200">
        <v>0.16129032258064516</v>
      </c>
      <c r="J62" s="200">
        <v>2.870967741935484</v>
      </c>
      <c r="K62" s="201">
        <v>4.67741935483871</v>
      </c>
      <c r="L62" s="39"/>
      <c r="M62" s="202" t="s">
        <v>302</v>
      </c>
      <c r="N62" s="139"/>
      <c r="O62" s="139"/>
      <c r="P62" s="139" t="s">
        <v>406</v>
      </c>
      <c r="Q62" s="139" t="s">
        <v>72</v>
      </c>
      <c r="R62" s="139" t="s">
        <v>427</v>
      </c>
      <c r="S62" s="139" t="s">
        <v>75</v>
      </c>
      <c r="T62" s="200"/>
      <c r="U62" s="201" t="s">
        <v>371</v>
      </c>
      <c r="V62" s="39"/>
      <c r="W62" s="204" t="s">
        <v>259</v>
      </c>
      <c r="X62" s="203"/>
      <c r="Y62" s="203" t="s">
        <v>326</v>
      </c>
      <c r="Z62" s="199"/>
      <c r="AA62" s="199"/>
      <c r="AB62" s="199"/>
      <c r="AC62" s="203"/>
      <c r="AD62" s="199"/>
      <c r="AE62" s="199"/>
      <c r="AF62" s="199"/>
      <c r="AG62" s="199" t="s">
        <v>325</v>
      </c>
      <c r="AH62" s="201">
        <f>PRODUCT(600/254)</f>
        <v>2.3622047244094486</v>
      </c>
      <c r="AI62" s="199" t="s">
        <v>489</v>
      </c>
      <c r="AJ62" s="199"/>
      <c r="AK62" s="199"/>
      <c r="AL62" s="199"/>
      <c r="AM62" s="244">
        <f>PRODUCT(AM61/AL61)</f>
        <v>3.1818181818181817</v>
      </c>
      <c r="AN62" s="244">
        <f>PRODUCT(AN61/AM61)</f>
        <v>1.4285714285714285E-2</v>
      </c>
      <c r="AO62" s="199"/>
      <c r="AP62" s="199"/>
      <c r="AQ62" s="206"/>
      <c r="AR62" s="25"/>
      <c r="AS62" s="25"/>
    </row>
    <row r="63" spans="1:45" ht="15" customHeight="1" x14ac:dyDescent="0.2">
      <c r="A63" s="2"/>
      <c r="B63" s="198">
        <v>2018</v>
      </c>
      <c r="C63" s="139" t="s">
        <v>78</v>
      </c>
      <c r="D63" s="199" t="s">
        <v>234</v>
      </c>
      <c r="E63" s="139"/>
      <c r="F63" s="139">
        <v>38</v>
      </c>
      <c r="G63" s="139">
        <v>32</v>
      </c>
      <c r="H63" s="200">
        <v>3.40625</v>
      </c>
      <c r="I63" s="200">
        <v>0.25</v>
      </c>
      <c r="J63" s="200">
        <v>3.65625</v>
      </c>
      <c r="K63" s="201">
        <v>5.3125</v>
      </c>
      <c r="L63" s="39"/>
      <c r="M63" s="202" t="s">
        <v>304</v>
      </c>
      <c r="N63" s="139"/>
      <c r="O63" s="139"/>
      <c r="P63" s="139" t="s">
        <v>224</v>
      </c>
      <c r="Q63" s="161" t="s">
        <v>71</v>
      </c>
      <c r="R63" s="139" t="s">
        <v>428</v>
      </c>
      <c r="S63" s="161" t="s">
        <v>71</v>
      </c>
      <c r="T63" s="200"/>
      <c r="U63" s="201" t="s">
        <v>229</v>
      </c>
      <c r="V63" s="39"/>
      <c r="W63" s="204" t="s">
        <v>260</v>
      </c>
      <c r="X63" s="203"/>
      <c r="Y63" s="203" t="s">
        <v>324</v>
      </c>
      <c r="Z63" s="199"/>
      <c r="AA63" s="199"/>
      <c r="AB63" s="199"/>
      <c r="AC63" s="199"/>
      <c r="AD63" s="199"/>
      <c r="AE63" s="199"/>
      <c r="AF63" s="199"/>
      <c r="AG63" s="199" t="s">
        <v>323</v>
      </c>
      <c r="AH63" s="201">
        <f>PRODUCT(700/289)</f>
        <v>2.422145328719723</v>
      </c>
      <c r="AI63" s="245"/>
      <c r="AJ63" s="199"/>
      <c r="AK63" s="199"/>
      <c r="AL63" s="199"/>
      <c r="AM63" s="203"/>
      <c r="AN63" s="199"/>
      <c r="AO63" s="199"/>
      <c r="AP63" s="199"/>
      <c r="AQ63" s="206"/>
      <c r="AR63" s="25"/>
      <c r="AS63" s="25"/>
    </row>
    <row r="64" spans="1:45" ht="15" customHeight="1" x14ac:dyDescent="0.2">
      <c r="A64" s="2"/>
      <c r="B64" s="198">
        <v>2019</v>
      </c>
      <c r="C64" s="139" t="s">
        <v>78</v>
      </c>
      <c r="D64" s="199" t="s">
        <v>234</v>
      </c>
      <c r="E64" s="139"/>
      <c r="F64" s="139">
        <v>39</v>
      </c>
      <c r="G64" s="139">
        <v>30</v>
      </c>
      <c r="H64" s="200">
        <v>2.6333333333333333</v>
      </c>
      <c r="I64" s="200">
        <v>0.26666666666666666</v>
      </c>
      <c r="J64" s="200">
        <v>2.9</v>
      </c>
      <c r="K64" s="201">
        <v>3.9333333333333331</v>
      </c>
      <c r="L64" s="39"/>
      <c r="M64" s="202" t="s">
        <v>306</v>
      </c>
      <c r="N64" s="139"/>
      <c r="O64" s="139"/>
      <c r="P64" s="139" t="s">
        <v>108</v>
      </c>
      <c r="Q64" s="139" t="s">
        <v>71</v>
      </c>
      <c r="R64" s="161" t="s">
        <v>429</v>
      </c>
      <c r="S64" s="139" t="s">
        <v>72</v>
      </c>
      <c r="T64" s="200"/>
      <c r="U64" s="201" t="s">
        <v>248</v>
      </c>
      <c r="V64" s="39"/>
      <c r="W64" s="204" t="s">
        <v>261</v>
      </c>
      <c r="X64" s="203"/>
      <c r="Y64" s="203" t="s">
        <v>322</v>
      </c>
      <c r="Z64" s="199"/>
      <c r="AA64" s="199"/>
      <c r="AB64" s="199"/>
      <c r="AC64" s="199"/>
      <c r="AD64" s="199"/>
      <c r="AE64" s="199"/>
      <c r="AF64" s="199"/>
      <c r="AG64" s="199" t="s">
        <v>321</v>
      </c>
      <c r="AH64" s="201">
        <f>PRODUCT(800/319)</f>
        <v>2.5078369905956115</v>
      </c>
      <c r="AI64" s="199" t="s">
        <v>7</v>
      </c>
      <c r="AJ64" s="199"/>
      <c r="AK64" s="199"/>
      <c r="AL64" s="199">
        <f>PRODUCT(AL46+AL49+AL52+AL55+AL58+AL61)</f>
        <v>520</v>
      </c>
      <c r="AM64" s="199">
        <f>PRODUCT(AM46+AM49+AM52+AM55+AM58+AM61)</f>
        <v>1422</v>
      </c>
      <c r="AN64" s="199">
        <f>PRODUCT(AN46+AN49+AN52+AN55+AN58+AN61)</f>
        <v>129</v>
      </c>
      <c r="AO64" s="199"/>
      <c r="AP64" s="199"/>
      <c r="AQ64" s="206"/>
      <c r="AR64" s="25"/>
      <c r="AS64" s="25"/>
    </row>
    <row r="65" spans="1:45" ht="15" customHeight="1" x14ac:dyDescent="0.2">
      <c r="A65" s="2"/>
      <c r="B65" s="198">
        <v>2020</v>
      </c>
      <c r="C65" s="139" t="s">
        <v>72</v>
      </c>
      <c r="D65" s="199" t="s">
        <v>511</v>
      </c>
      <c r="E65" s="139"/>
      <c r="F65" s="139">
        <v>40</v>
      </c>
      <c r="G65" s="139">
        <v>22</v>
      </c>
      <c r="H65" s="200">
        <f>PRODUCT(70/22)</f>
        <v>3.1818181818181817</v>
      </c>
      <c r="I65" s="200">
        <f>PRODUCT(1/22)</f>
        <v>4.5454545454545456E-2</v>
      </c>
      <c r="J65" s="200">
        <f>PRODUCT(71/22)</f>
        <v>3.2272727272727271</v>
      </c>
      <c r="K65" s="201">
        <f>PRODUCT(100/22)</f>
        <v>4.5454545454545459</v>
      </c>
      <c r="L65" s="39"/>
      <c r="M65" s="202" t="s">
        <v>514</v>
      </c>
      <c r="N65" s="139"/>
      <c r="O65" s="139"/>
      <c r="P65" s="161" t="s">
        <v>78</v>
      </c>
      <c r="Q65" s="139" t="s">
        <v>71</v>
      </c>
      <c r="R65" s="139" t="s">
        <v>530</v>
      </c>
      <c r="S65" s="139" t="s">
        <v>71</v>
      </c>
      <c r="T65" s="200"/>
      <c r="U65" s="239" t="s">
        <v>76</v>
      </c>
      <c r="V65" s="39"/>
      <c r="W65" s="204" t="s">
        <v>262</v>
      </c>
      <c r="X65" s="203"/>
      <c r="Y65" s="203" t="s">
        <v>320</v>
      </c>
      <c r="Z65" s="199"/>
      <c r="AA65" s="199"/>
      <c r="AB65" s="199"/>
      <c r="AC65" s="199"/>
      <c r="AD65" s="199"/>
      <c r="AE65" s="199"/>
      <c r="AF65" s="199"/>
      <c r="AG65" s="199" t="s">
        <v>319</v>
      </c>
      <c r="AH65" s="201">
        <f>PRODUCT(900/352)</f>
        <v>2.5568181818181817</v>
      </c>
      <c r="AI65" s="199" t="s">
        <v>489</v>
      </c>
      <c r="AJ65" s="199"/>
      <c r="AK65" s="199"/>
      <c r="AL65" s="199"/>
      <c r="AM65" s="244">
        <f>PRODUCT(AM64/AL64)</f>
        <v>2.7346153846153847</v>
      </c>
      <c r="AN65" s="244">
        <f>PRODUCT(AN64/AM64)</f>
        <v>9.0717299578059074E-2</v>
      </c>
      <c r="AO65" s="199"/>
      <c r="AP65" s="199"/>
      <c r="AQ65" s="206"/>
      <c r="AR65" s="25"/>
      <c r="AS65" s="25"/>
    </row>
    <row r="66" spans="1:45" ht="15" customHeight="1" x14ac:dyDescent="0.2">
      <c r="A66" s="2"/>
      <c r="B66" s="198"/>
      <c r="C66" s="139"/>
      <c r="D66" s="199"/>
      <c r="E66" s="139"/>
      <c r="F66" s="139"/>
      <c r="G66" s="139"/>
      <c r="H66" s="200"/>
      <c r="I66" s="200"/>
      <c r="J66" s="200"/>
      <c r="K66" s="201"/>
      <c r="L66" s="39"/>
      <c r="M66" s="202"/>
      <c r="N66" s="139"/>
      <c r="O66" s="139"/>
      <c r="P66" s="139"/>
      <c r="Q66" s="139"/>
      <c r="R66" s="139"/>
      <c r="S66" s="139"/>
      <c r="T66" s="200"/>
      <c r="U66" s="201"/>
      <c r="V66" s="39"/>
      <c r="W66" s="204" t="s">
        <v>263</v>
      </c>
      <c r="X66" s="203"/>
      <c r="Y66" s="203" t="s">
        <v>318</v>
      </c>
      <c r="Z66" s="199"/>
      <c r="AA66" s="199"/>
      <c r="AB66" s="199"/>
      <c r="AC66" s="199"/>
      <c r="AD66" s="199"/>
      <c r="AE66" s="199"/>
      <c r="AF66" s="199"/>
      <c r="AG66" s="199" t="s">
        <v>317</v>
      </c>
      <c r="AH66" s="201">
        <f>PRODUCT(1000/386)</f>
        <v>2.5906735751295336</v>
      </c>
      <c r="AI66" s="245"/>
      <c r="AJ66" s="199"/>
      <c r="AK66" s="199"/>
      <c r="AL66" s="199"/>
      <c r="AM66" s="203"/>
      <c r="AN66" s="199"/>
      <c r="AO66" s="199"/>
      <c r="AP66" s="199"/>
      <c r="AQ66" s="206"/>
      <c r="AR66" s="25"/>
      <c r="AS66" s="25"/>
    </row>
    <row r="67" spans="1:45" ht="15" customHeight="1" x14ac:dyDescent="0.2">
      <c r="A67" s="2"/>
      <c r="B67" s="196" t="s">
        <v>500</v>
      </c>
      <c r="C67" s="65"/>
      <c r="D67" s="66"/>
      <c r="E67" s="65"/>
      <c r="F67" s="65"/>
      <c r="G67" s="65"/>
      <c r="H67" s="246"/>
      <c r="I67" s="246"/>
      <c r="J67" s="246"/>
      <c r="K67" s="226"/>
      <c r="L67" s="39"/>
      <c r="M67" s="196" t="s">
        <v>503</v>
      </c>
      <c r="N67" s="65"/>
      <c r="O67" s="66"/>
      <c r="P67" s="65"/>
      <c r="Q67" s="65"/>
      <c r="R67" s="65"/>
      <c r="S67" s="246"/>
      <c r="T67" s="246"/>
      <c r="U67" s="226"/>
      <c r="V67" s="39"/>
      <c r="W67" s="204" t="s">
        <v>264</v>
      </c>
      <c r="X67" s="203"/>
      <c r="Y67" s="203" t="s">
        <v>316</v>
      </c>
      <c r="Z67" s="199"/>
      <c r="AA67" s="199"/>
      <c r="AB67" s="199"/>
      <c r="AC67" s="199"/>
      <c r="AD67" s="199"/>
      <c r="AE67" s="199"/>
      <c r="AF67" s="199"/>
      <c r="AG67" s="199" t="s">
        <v>315</v>
      </c>
      <c r="AH67" s="201">
        <f>PRODUCT(1100/412)</f>
        <v>2.6699029126213594</v>
      </c>
      <c r="AI67" s="215" t="s">
        <v>491</v>
      </c>
      <c r="AJ67" s="67"/>
      <c r="AK67" s="67"/>
      <c r="AL67" s="243" t="s">
        <v>492</v>
      </c>
      <c r="AM67" s="243" t="s">
        <v>493</v>
      </c>
      <c r="AN67" s="243" t="s">
        <v>494</v>
      </c>
      <c r="AO67" s="243"/>
      <c r="AP67" s="66"/>
      <c r="AQ67" s="162"/>
      <c r="AR67" s="25"/>
      <c r="AS67" s="25"/>
    </row>
    <row r="68" spans="1:45" ht="15" customHeight="1" x14ac:dyDescent="0.2">
      <c r="A68" s="2"/>
      <c r="B68" s="202">
        <v>5216</v>
      </c>
      <c r="C68" s="199" t="s">
        <v>509</v>
      </c>
      <c r="D68" s="199"/>
      <c r="E68" s="139"/>
      <c r="F68" s="139"/>
      <c r="G68" s="139"/>
      <c r="H68" s="200"/>
      <c r="I68" s="200"/>
      <c r="J68" s="200"/>
      <c r="K68" s="201"/>
      <c r="L68" s="39"/>
      <c r="M68" s="202">
        <v>5648</v>
      </c>
      <c r="N68" s="203" t="s">
        <v>507</v>
      </c>
      <c r="O68" s="139"/>
      <c r="P68" s="139"/>
      <c r="Q68" s="139"/>
      <c r="R68" s="139"/>
      <c r="S68" s="139"/>
      <c r="T68" s="200"/>
      <c r="U68" s="201"/>
      <c r="V68" s="39"/>
      <c r="W68" s="204" t="s">
        <v>309</v>
      </c>
      <c r="X68" s="203"/>
      <c r="Y68" s="203" t="s">
        <v>314</v>
      </c>
      <c r="Z68" s="199"/>
      <c r="AA68" s="199"/>
      <c r="AB68" s="199"/>
      <c r="AC68" s="199"/>
      <c r="AD68" s="199"/>
      <c r="AE68" s="199"/>
      <c r="AF68" s="199"/>
      <c r="AG68" s="199" t="s">
        <v>265</v>
      </c>
      <c r="AH68" s="201">
        <f>PRODUCT(1200/451)</f>
        <v>2.6607538802660753</v>
      </c>
      <c r="AI68" s="199" t="s">
        <v>496</v>
      </c>
      <c r="AJ68" s="199"/>
      <c r="AK68" s="199"/>
      <c r="AL68" s="244">
        <f>PRODUCT(AM47)</f>
        <v>2.9595141700404857</v>
      </c>
      <c r="AM68" s="244">
        <v>2.2799999999999998</v>
      </c>
      <c r="AN68" s="244">
        <f>PRODUCT(AL68-AM68)</f>
        <v>0.67951417004048587</v>
      </c>
      <c r="AO68" s="220"/>
      <c r="AP68" s="199"/>
      <c r="AQ68" s="206"/>
      <c r="AR68" s="25"/>
      <c r="AS68" s="25"/>
    </row>
    <row r="69" spans="1:45" ht="15" customHeight="1" x14ac:dyDescent="0.2">
      <c r="A69" s="2"/>
      <c r="B69" s="198"/>
      <c r="C69" s="139"/>
      <c r="D69" s="199"/>
      <c r="E69" s="139"/>
      <c r="F69" s="139"/>
      <c r="G69" s="139"/>
      <c r="H69" s="200"/>
      <c r="I69" s="200"/>
      <c r="J69" s="200"/>
      <c r="K69" s="201"/>
      <c r="L69" s="39"/>
      <c r="M69" s="202">
        <v>5480</v>
      </c>
      <c r="N69" s="199" t="s">
        <v>508</v>
      </c>
      <c r="O69" s="139"/>
      <c r="P69" s="139"/>
      <c r="Q69" s="139"/>
      <c r="R69" s="139"/>
      <c r="S69" s="139"/>
      <c r="T69" s="200"/>
      <c r="U69" s="201"/>
      <c r="V69" s="39"/>
      <c r="W69" s="204" t="s">
        <v>453</v>
      </c>
      <c r="X69" s="203"/>
      <c r="Y69" s="203" t="s">
        <v>454</v>
      </c>
      <c r="Z69" s="199"/>
      <c r="AA69" s="199"/>
      <c r="AB69" s="199"/>
      <c r="AC69" s="199"/>
      <c r="AD69" s="199"/>
      <c r="AE69" s="199"/>
      <c r="AF69" s="199"/>
      <c r="AG69" s="199" t="s">
        <v>455</v>
      </c>
      <c r="AH69" s="201">
        <f>PRODUCT(1300/480)</f>
        <v>2.7083333333333335</v>
      </c>
      <c r="AI69" s="199" t="s">
        <v>497</v>
      </c>
      <c r="AJ69" s="199"/>
      <c r="AK69" s="199"/>
      <c r="AL69" s="244">
        <f>PRODUCT(AM50)</f>
        <v>3.0253164556962027</v>
      </c>
      <c r="AM69" s="244">
        <v>2.2999999999999998</v>
      </c>
      <c r="AN69" s="244">
        <f t="shared" ref="AN69:AN74" si="5">PRODUCT(AL69-AM69)</f>
        <v>0.72531645569620284</v>
      </c>
      <c r="AO69" s="220"/>
      <c r="AP69" s="199"/>
      <c r="AQ69" s="206"/>
      <c r="AR69" s="25"/>
      <c r="AS69" s="25"/>
    </row>
    <row r="70" spans="1:45" ht="15" customHeight="1" x14ac:dyDescent="0.2">
      <c r="A70" s="2"/>
      <c r="B70" s="196" t="s">
        <v>501</v>
      </c>
      <c r="C70" s="65"/>
      <c r="D70" s="66"/>
      <c r="E70" s="65"/>
      <c r="F70" s="65"/>
      <c r="G70" s="65"/>
      <c r="H70" s="246"/>
      <c r="I70" s="246"/>
      <c r="J70" s="246"/>
      <c r="K70" s="226"/>
      <c r="L70" s="39"/>
      <c r="M70" s="202">
        <v>5216</v>
      </c>
      <c r="N70" s="199" t="s">
        <v>509</v>
      </c>
      <c r="O70" s="139"/>
      <c r="P70" s="139"/>
      <c r="Q70" s="139"/>
      <c r="R70" s="139"/>
      <c r="S70" s="139"/>
      <c r="T70" s="200"/>
      <c r="U70" s="201"/>
      <c r="V70" s="39"/>
      <c r="W70" s="204" t="s">
        <v>519</v>
      </c>
      <c r="X70" s="203"/>
      <c r="Y70" s="203" t="s">
        <v>520</v>
      </c>
      <c r="Z70" s="199"/>
      <c r="AA70" s="199"/>
      <c r="AB70" s="199"/>
      <c r="AC70" s="199"/>
      <c r="AD70" s="199"/>
      <c r="AE70" s="199"/>
      <c r="AF70" s="199"/>
      <c r="AG70" s="199" t="s">
        <v>521</v>
      </c>
      <c r="AH70" s="201">
        <v>2.73</v>
      </c>
      <c r="AI70" s="199" t="s">
        <v>498</v>
      </c>
      <c r="AJ70" s="199"/>
      <c r="AK70" s="199"/>
      <c r="AL70" s="244">
        <f>PRODUCT(AM53)</f>
        <v>2.0120481927710845</v>
      </c>
      <c r="AM70" s="244">
        <v>2.29</v>
      </c>
      <c r="AN70" s="244">
        <f t="shared" si="5"/>
        <v>-0.27795180722891555</v>
      </c>
      <c r="AO70" s="220"/>
      <c r="AP70" s="199"/>
      <c r="AQ70" s="206"/>
      <c r="AR70" s="25"/>
      <c r="AS70" s="25"/>
    </row>
    <row r="71" spans="1:45" ht="15" customHeight="1" x14ac:dyDescent="0.2">
      <c r="A71" s="2"/>
      <c r="B71" s="202">
        <v>5648</v>
      </c>
      <c r="C71" s="203" t="s">
        <v>507</v>
      </c>
      <c r="D71" s="210"/>
      <c r="E71" s="139"/>
      <c r="F71" s="139"/>
      <c r="G71" s="139"/>
      <c r="H71" s="200"/>
      <c r="I71" s="200"/>
      <c r="J71" s="200"/>
      <c r="K71" s="201"/>
      <c r="L71" s="39"/>
      <c r="M71" s="202"/>
      <c r="N71" s="139"/>
      <c r="O71" s="139"/>
      <c r="P71" s="139"/>
      <c r="Q71" s="139"/>
      <c r="R71" s="139"/>
      <c r="S71" s="139"/>
      <c r="T71" s="200"/>
      <c r="U71" s="201"/>
      <c r="V71" s="39"/>
      <c r="W71" s="198"/>
      <c r="X71" s="203"/>
      <c r="Y71" s="203" t="s">
        <v>390</v>
      </c>
      <c r="Z71" s="199"/>
      <c r="AA71" s="199"/>
      <c r="AB71" s="199"/>
      <c r="AC71" s="199"/>
      <c r="AD71" s="199"/>
      <c r="AE71" s="199"/>
      <c r="AF71" s="199"/>
      <c r="AG71" s="199"/>
      <c r="AH71" s="201"/>
      <c r="AI71" s="199" t="s">
        <v>490</v>
      </c>
      <c r="AJ71" s="199"/>
      <c r="AK71" s="199"/>
      <c r="AL71" s="244">
        <f>PRODUCT(AM56)</f>
        <v>3.032258064516129</v>
      </c>
      <c r="AM71" s="244">
        <v>0</v>
      </c>
      <c r="AN71" s="244">
        <f t="shared" si="5"/>
        <v>3.032258064516129</v>
      </c>
      <c r="AO71" s="220"/>
      <c r="AP71" s="199"/>
      <c r="AQ71" s="206"/>
      <c r="AR71" s="25"/>
      <c r="AS71" s="25"/>
    </row>
    <row r="72" spans="1:45" ht="15" customHeight="1" x14ac:dyDescent="0.2">
      <c r="A72" s="2"/>
      <c r="B72" s="198"/>
      <c r="C72" s="139"/>
      <c r="D72" s="199"/>
      <c r="E72" s="139"/>
      <c r="F72" s="139"/>
      <c r="G72" s="139"/>
      <c r="H72" s="200"/>
      <c r="I72" s="200"/>
      <c r="J72" s="200"/>
      <c r="K72" s="201"/>
      <c r="L72" s="39"/>
      <c r="M72" s="202"/>
      <c r="N72" s="139"/>
      <c r="O72" s="139"/>
      <c r="P72" s="139"/>
      <c r="Q72" s="139"/>
      <c r="R72" s="139"/>
      <c r="S72" s="139"/>
      <c r="T72" s="200"/>
      <c r="U72" s="201"/>
      <c r="V72" s="39"/>
      <c r="W72" s="202" t="s">
        <v>391</v>
      </c>
      <c r="X72" s="203"/>
      <c r="Y72" s="203" t="s">
        <v>390</v>
      </c>
      <c r="Z72" s="199"/>
      <c r="AA72" s="199"/>
      <c r="AB72" s="199"/>
      <c r="AC72" s="199"/>
      <c r="AD72" s="199"/>
      <c r="AE72" s="199"/>
      <c r="AF72" s="199"/>
      <c r="AG72" s="199"/>
      <c r="AH72" s="201"/>
      <c r="AI72" s="199" t="s">
        <v>499</v>
      </c>
      <c r="AJ72" s="199"/>
      <c r="AK72" s="199"/>
      <c r="AL72" s="244">
        <f>PRODUCT(AM59)</f>
        <v>1</v>
      </c>
      <c r="AM72" s="244">
        <v>0</v>
      </c>
      <c r="AN72" s="244">
        <f t="shared" si="5"/>
        <v>1</v>
      </c>
      <c r="AO72" s="220"/>
      <c r="AP72" s="199"/>
      <c r="AQ72" s="206"/>
      <c r="AR72" s="25"/>
      <c r="AS72" s="25"/>
    </row>
    <row r="73" spans="1:45" ht="15" customHeight="1" x14ac:dyDescent="0.2">
      <c r="A73" s="2"/>
      <c r="B73" s="248" t="s">
        <v>504</v>
      </c>
      <c r="C73" s="67" t="s">
        <v>505</v>
      </c>
      <c r="D73" s="67"/>
      <c r="E73" s="65" t="s">
        <v>3</v>
      </c>
      <c r="F73" s="65"/>
      <c r="G73" s="65" t="s">
        <v>506</v>
      </c>
      <c r="H73" s="246"/>
      <c r="I73" s="251" t="s">
        <v>510</v>
      </c>
      <c r="J73" s="246"/>
      <c r="K73" s="226"/>
      <c r="L73" s="39"/>
      <c r="M73" s="202"/>
      <c r="N73" s="139"/>
      <c r="O73" s="139"/>
      <c r="P73" s="139"/>
      <c r="Q73" s="139"/>
      <c r="R73" s="139"/>
      <c r="S73" s="139"/>
      <c r="T73" s="200"/>
      <c r="U73" s="201"/>
      <c r="V73" s="39"/>
      <c r="W73" s="204" t="s">
        <v>258</v>
      </c>
      <c r="X73" s="203" t="s">
        <v>390</v>
      </c>
      <c r="Y73" s="242" t="s">
        <v>475</v>
      </c>
      <c r="Z73" s="241"/>
      <c r="AA73" s="241"/>
      <c r="AB73" s="241"/>
      <c r="AC73" s="241"/>
      <c r="AD73" s="241"/>
      <c r="AE73" s="241"/>
      <c r="AF73" s="241"/>
      <c r="AG73" s="242" t="s">
        <v>471</v>
      </c>
      <c r="AH73" s="201">
        <v>2.5</v>
      </c>
      <c r="AI73" s="199" t="s">
        <v>515</v>
      </c>
      <c r="AJ73" s="199"/>
      <c r="AK73" s="199"/>
      <c r="AL73" s="244">
        <f>PRODUCT(AM62)</f>
        <v>3.1818181818181817</v>
      </c>
      <c r="AM73" s="244">
        <v>0</v>
      </c>
      <c r="AN73" s="244">
        <f t="shared" si="5"/>
        <v>3.1818181818181817</v>
      </c>
      <c r="AO73" s="220"/>
      <c r="AP73" s="199"/>
      <c r="AQ73" s="206"/>
      <c r="AR73" s="25"/>
      <c r="AS73" s="25"/>
    </row>
    <row r="74" spans="1:45" ht="15" customHeight="1" x14ac:dyDescent="0.2">
      <c r="A74" s="2"/>
      <c r="B74" s="249"/>
      <c r="C74" s="250" t="s">
        <v>531</v>
      </c>
      <c r="D74" s="139"/>
      <c r="E74" s="139">
        <v>627</v>
      </c>
      <c r="F74" s="139"/>
      <c r="G74" s="139">
        <v>1515</v>
      </c>
      <c r="H74" s="139"/>
      <c r="I74" s="200"/>
      <c r="J74" s="200"/>
      <c r="K74" s="201"/>
      <c r="L74" s="39"/>
      <c r="M74" s="202"/>
      <c r="N74" s="139"/>
      <c r="O74" s="139"/>
      <c r="P74" s="139"/>
      <c r="Q74" s="139"/>
      <c r="R74" s="139"/>
      <c r="S74" s="139"/>
      <c r="T74" s="200"/>
      <c r="U74" s="201"/>
      <c r="V74" s="39"/>
      <c r="W74" s="204" t="s">
        <v>260</v>
      </c>
      <c r="X74" s="203"/>
      <c r="Y74" s="242" t="s">
        <v>476</v>
      </c>
      <c r="Z74" s="241"/>
      <c r="AA74" s="241"/>
      <c r="AB74" s="241"/>
      <c r="AC74" s="241"/>
      <c r="AD74" s="241"/>
      <c r="AE74" s="241"/>
      <c r="AF74" s="241"/>
      <c r="AG74" s="242" t="s">
        <v>472</v>
      </c>
      <c r="AH74" s="201">
        <v>2.6515151515151514</v>
      </c>
      <c r="AI74" s="199" t="s">
        <v>7</v>
      </c>
      <c r="AJ74" s="199"/>
      <c r="AK74" s="199"/>
      <c r="AL74" s="244">
        <f>PRODUCT(AM65)</f>
        <v>2.7346153846153847</v>
      </c>
      <c r="AM74" s="244">
        <v>2.29</v>
      </c>
      <c r="AN74" s="244">
        <f t="shared" si="5"/>
        <v>0.44461538461538463</v>
      </c>
      <c r="AO74" s="220"/>
      <c r="AP74" s="199"/>
      <c r="AQ74" s="206"/>
      <c r="AR74" s="25"/>
      <c r="AS74" s="25"/>
    </row>
    <row r="75" spans="1:45" ht="15" customHeight="1" x14ac:dyDescent="0.2">
      <c r="A75" s="2"/>
      <c r="B75" s="198"/>
      <c r="C75" s="139"/>
      <c r="D75" s="199"/>
      <c r="E75" s="139"/>
      <c r="F75" s="139"/>
      <c r="G75" s="139"/>
      <c r="H75" s="200"/>
      <c r="I75" s="200"/>
      <c r="J75" s="200"/>
      <c r="K75" s="201"/>
      <c r="L75" s="39"/>
      <c r="M75" s="202"/>
      <c r="N75" s="139"/>
      <c r="O75" s="139"/>
      <c r="P75" s="139"/>
      <c r="Q75" s="139"/>
      <c r="R75" s="139"/>
      <c r="S75" s="139"/>
      <c r="T75" s="200"/>
      <c r="U75" s="201"/>
      <c r="V75" s="39"/>
      <c r="W75" s="204" t="s">
        <v>263</v>
      </c>
      <c r="X75" s="203"/>
      <c r="Y75" s="242" t="s">
        <v>477</v>
      </c>
      <c r="Z75" s="241"/>
      <c r="AA75" s="241"/>
      <c r="AB75" s="241"/>
      <c r="AC75" s="241"/>
      <c r="AD75" s="241"/>
      <c r="AE75" s="241"/>
      <c r="AF75" s="241"/>
      <c r="AG75" s="242" t="s">
        <v>473</v>
      </c>
      <c r="AH75" s="201">
        <v>2.816901408450704</v>
      </c>
      <c r="AI75" s="245"/>
      <c r="AJ75" s="199"/>
      <c r="AK75" s="199"/>
      <c r="AL75" s="199"/>
      <c r="AM75" s="220"/>
      <c r="AN75" s="220"/>
      <c r="AO75" s="220"/>
      <c r="AP75" s="199"/>
      <c r="AQ75" s="206"/>
      <c r="AR75" s="25"/>
      <c r="AS75" s="25"/>
    </row>
    <row r="76" spans="1:45" ht="15" customHeight="1" x14ac:dyDescent="0.2">
      <c r="A76" s="2"/>
      <c r="B76" s="198"/>
      <c r="C76" s="139"/>
      <c r="D76" s="199"/>
      <c r="E76" s="139"/>
      <c r="F76" s="139"/>
      <c r="G76" s="139"/>
      <c r="H76" s="200"/>
      <c r="I76" s="200"/>
      <c r="J76" s="200"/>
      <c r="K76" s="201"/>
      <c r="L76" s="39"/>
      <c r="M76" s="202"/>
      <c r="N76" s="139"/>
      <c r="O76" s="139"/>
      <c r="P76" s="139"/>
      <c r="Q76" s="139"/>
      <c r="R76" s="139"/>
      <c r="S76" s="139"/>
      <c r="T76" s="200"/>
      <c r="U76" s="201"/>
      <c r="V76" s="39"/>
      <c r="W76" s="204" t="s">
        <v>309</v>
      </c>
      <c r="X76" s="203"/>
      <c r="Y76" s="242" t="s">
        <v>478</v>
      </c>
      <c r="Z76" s="241"/>
      <c r="AA76" s="241"/>
      <c r="AB76" s="241"/>
      <c r="AC76" s="241"/>
      <c r="AD76" s="241"/>
      <c r="AE76" s="241"/>
      <c r="AF76" s="241"/>
      <c r="AG76" s="242" t="s">
        <v>474</v>
      </c>
      <c r="AH76" s="201">
        <v>2.9197080291970803</v>
      </c>
      <c r="AI76" s="215" t="s">
        <v>495</v>
      </c>
      <c r="AJ76" s="67"/>
      <c r="AK76" s="67"/>
      <c r="AL76" s="243" t="s">
        <v>492</v>
      </c>
      <c r="AM76" s="243" t="s">
        <v>493</v>
      </c>
      <c r="AN76" s="243" t="s">
        <v>494</v>
      </c>
      <c r="AO76" s="243"/>
      <c r="AP76" s="66"/>
      <c r="AQ76" s="162"/>
      <c r="AR76" s="25"/>
      <c r="AS76" s="25"/>
    </row>
    <row r="77" spans="1:45" ht="15" customHeight="1" x14ac:dyDescent="0.2">
      <c r="A77" s="2"/>
      <c r="B77" s="198"/>
      <c r="C77" s="139"/>
      <c r="D77" s="199"/>
      <c r="E77" s="139"/>
      <c r="F77" s="139"/>
      <c r="G77" s="139"/>
      <c r="H77" s="200"/>
      <c r="I77" s="200"/>
      <c r="J77" s="200"/>
      <c r="K77" s="201"/>
      <c r="L77" s="39"/>
      <c r="M77" s="202"/>
      <c r="N77" s="139"/>
      <c r="O77" s="139"/>
      <c r="P77" s="139"/>
      <c r="Q77" s="139"/>
      <c r="R77" s="139"/>
      <c r="S77" s="139"/>
      <c r="T77" s="200"/>
      <c r="U77" s="201"/>
      <c r="V77" s="39"/>
      <c r="W77" s="204" t="s">
        <v>522</v>
      </c>
      <c r="X77" s="203"/>
      <c r="Y77" s="242" t="s">
        <v>523</v>
      </c>
      <c r="Z77" s="241"/>
      <c r="AA77" s="241"/>
      <c r="AB77" s="241"/>
      <c r="AC77" s="241"/>
      <c r="AD77" s="241"/>
      <c r="AE77" s="241"/>
      <c r="AF77" s="241"/>
      <c r="AG77" s="242" t="s">
        <v>524</v>
      </c>
      <c r="AH77" s="201">
        <v>2.91</v>
      </c>
      <c r="AI77" s="199" t="s">
        <v>496</v>
      </c>
      <c r="AJ77" s="199"/>
      <c r="AK77" s="199"/>
      <c r="AL77" s="244">
        <f>PRODUCT(AN47)</f>
        <v>8.8919288645690833E-2</v>
      </c>
      <c r="AM77" s="244">
        <v>0.09</v>
      </c>
      <c r="AN77" s="244">
        <f>PRODUCT(AL77-AM77)</f>
        <v>-1.0807113543091634E-3</v>
      </c>
      <c r="AO77" s="220"/>
      <c r="AP77" s="199"/>
      <c r="AQ77" s="206"/>
      <c r="AR77" s="25"/>
      <c r="AS77" s="25"/>
    </row>
    <row r="78" spans="1:45" ht="15" customHeight="1" x14ac:dyDescent="0.2">
      <c r="A78" s="2"/>
      <c r="B78" s="198"/>
      <c r="C78" s="139"/>
      <c r="D78" s="199"/>
      <c r="E78" s="139"/>
      <c r="F78" s="139"/>
      <c r="G78" s="139"/>
      <c r="H78" s="200"/>
      <c r="I78" s="200"/>
      <c r="J78" s="200"/>
      <c r="K78" s="201"/>
      <c r="L78" s="39"/>
      <c r="M78" s="202"/>
      <c r="N78" s="139"/>
      <c r="O78" s="139"/>
      <c r="P78" s="139"/>
      <c r="Q78" s="139"/>
      <c r="R78" s="139"/>
      <c r="S78" s="139"/>
      <c r="T78" s="200"/>
      <c r="U78" s="201"/>
      <c r="V78" s="39"/>
      <c r="W78" s="198"/>
      <c r="X78" s="203"/>
      <c r="Y78" s="203"/>
      <c r="Z78" s="199"/>
      <c r="AA78" s="199"/>
      <c r="AB78" s="199"/>
      <c r="AC78" s="199"/>
      <c r="AD78" s="199"/>
      <c r="AE78" s="199"/>
      <c r="AF78" s="199"/>
      <c r="AG78" s="199"/>
      <c r="AH78" s="201"/>
      <c r="AI78" s="199" t="s">
        <v>497</v>
      </c>
      <c r="AJ78" s="199"/>
      <c r="AK78" s="199"/>
      <c r="AL78" s="244">
        <f>PRODUCT(AN50)</f>
        <v>7.9497907949790794E-2</v>
      </c>
      <c r="AM78" s="244">
        <v>0.24</v>
      </c>
      <c r="AN78" s="244">
        <f t="shared" ref="AN78:AN83" si="6">PRODUCT(AL78-AM78)</f>
        <v>-0.16050209205020921</v>
      </c>
      <c r="AO78" s="220"/>
      <c r="AP78" s="199"/>
      <c r="AQ78" s="206"/>
      <c r="AR78" s="25"/>
      <c r="AS78" s="25"/>
    </row>
    <row r="79" spans="1:45" ht="15" customHeight="1" x14ac:dyDescent="0.2">
      <c r="A79" s="2"/>
      <c r="B79" s="198"/>
      <c r="C79" s="139"/>
      <c r="D79" s="199"/>
      <c r="E79" s="139"/>
      <c r="F79" s="139"/>
      <c r="G79" s="139"/>
      <c r="H79" s="200"/>
      <c r="I79" s="200"/>
      <c r="J79" s="200"/>
      <c r="K79" s="201"/>
      <c r="L79" s="39"/>
      <c r="M79" s="202"/>
      <c r="N79" s="139"/>
      <c r="O79" s="139"/>
      <c r="P79" s="139"/>
      <c r="Q79" s="139"/>
      <c r="R79" s="139"/>
      <c r="S79" s="139"/>
      <c r="T79" s="200"/>
      <c r="U79" s="201"/>
      <c r="V79" s="39"/>
      <c r="W79" s="202" t="s">
        <v>392</v>
      </c>
      <c r="X79" s="203"/>
      <c r="Y79" s="203"/>
      <c r="Z79" s="199"/>
      <c r="AA79" s="199"/>
      <c r="AB79" s="199"/>
      <c r="AC79" s="199"/>
      <c r="AD79" s="199"/>
      <c r="AE79" s="199"/>
      <c r="AF79" s="199"/>
      <c r="AG79" s="199"/>
      <c r="AH79" s="201"/>
      <c r="AI79" s="199" t="s">
        <v>498</v>
      </c>
      <c r="AJ79" s="199"/>
      <c r="AK79" s="199"/>
      <c r="AL79" s="244">
        <f>PRODUCT(AN53)</f>
        <v>0.1497005988023952</v>
      </c>
      <c r="AM79" s="244">
        <v>0.24</v>
      </c>
      <c r="AN79" s="244">
        <f t="shared" si="6"/>
        <v>-9.0299401197604795E-2</v>
      </c>
      <c r="AO79" s="220"/>
      <c r="AP79" s="199"/>
      <c r="AQ79" s="206"/>
      <c r="AR79" s="25"/>
      <c r="AS79" s="25"/>
    </row>
    <row r="80" spans="1:45" ht="15" customHeight="1" x14ac:dyDescent="0.2">
      <c r="A80" s="2"/>
      <c r="B80" s="198"/>
      <c r="C80" s="139"/>
      <c r="D80" s="199"/>
      <c r="E80" s="139"/>
      <c r="F80" s="139"/>
      <c r="G80" s="139"/>
      <c r="H80" s="200"/>
      <c r="I80" s="200"/>
      <c r="J80" s="200"/>
      <c r="K80" s="201"/>
      <c r="L80" s="39"/>
      <c r="M80" s="202"/>
      <c r="N80" s="139"/>
      <c r="O80" s="139"/>
      <c r="P80" s="139"/>
      <c r="Q80" s="139"/>
      <c r="R80" s="139"/>
      <c r="S80" s="139"/>
      <c r="T80" s="200"/>
      <c r="U80" s="201"/>
      <c r="V80" s="39"/>
      <c r="W80" s="198">
        <v>1000</v>
      </c>
      <c r="X80" s="203"/>
      <c r="Y80" s="241" t="s">
        <v>479</v>
      </c>
      <c r="Z80" s="241"/>
      <c r="AA80" s="241"/>
      <c r="AB80" s="241"/>
      <c r="AC80" s="241"/>
      <c r="AD80" s="241"/>
      <c r="AE80" s="241"/>
      <c r="AF80" s="241"/>
      <c r="AG80" s="241" t="s">
        <v>480</v>
      </c>
      <c r="AH80" s="201">
        <v>4.5871559633027523</v>
      </c>
      <c r="AI80" s="199" t="s">
        <v>490</v>
      </c>
      <c r="AJ80" s="199"/>
      <c r="AK80" s="199"/>
      <c r="AL80" s="244">
        <f>PRODUCT(AN56)</f>
        <v>8.5106382978723402E-2</v>
      </c>
      <c r="AM80" s="244">
        <v>0</v>
      </c>
      <c r="AN80" s="244">
        <f t="shared" si="6"/>
        <v>8.5106382978723402E-2</v>
      </c>
      <c r="AO80" s="220"/>
      <c r="AP80" s="199"/>
      <c r="AQ80" s="206"/>
      <c r="AR80" s="25"/>
      <c r="AS80" s="25"/>
    </row>
    <row r="81" spans="1:45" ht="15" customHeight="1" x14ac:dyDescent="0.2">
      <c r="A81" s="2"/>
      <c r="B81" s="198"/>
      <c r="C81" s="139"/>
      <c r="D81" s="199"/>
      <c r="E81" s="139"/>
      <c r="F81" s="139"/>
      <c r="G81" s="139"/>
      <c r="H81" s="200"/>
      <c r="I81" s="200"/>
      <c r="J81" s="200"/>
      <c r="K81" s="201"/>
      <c r="L81" s="39"/>
      <c r="M81" s="202"/>
      <c r="N81" s="139"/>
      <c r="O81" s="139"/>
      <c r="P81" s="139"/>
      <c r="Q81" s="139"/>
      <c r="R81" s="139"/>
      <c r="S81" s="139"/>
      <c r="T81" s="200"/>
      <c r="U81" s="201"/>
      <c r="V81" s="39"/>
      <c r="W81" s="198">
        <v>2000</v>
      </c>
      <c r="X81" s="203"/>
      <c r="Y81" s="241" t="s">
        <v>482</v>
      </c>
      <c r="Z81" s="241"/>
      <c r="AA81" s="241"/>
      <c r="AB81" s="241"/>
      <c r="AC81" s="241"/>
      <c r="AD81" s="241"/>
      <c r="AE81" s="241"/>
      <c r="AF81" s="241"/>
      <c r="AG81" s="241" t="s">
        <v>481</v>
      </c>
      <c r="AH81" s="201">
        <v>4.6403712296983759</v>
      </c>
      <c r="AI81" s="199" t="s">
        <v>499</v>
      </c>
      <c r="AJ81" s="199"/>
      <c r="AK81" s="199"/>
      <c r="AL81" s="244">
        <f>PRODUCT(AN59)</f>
        <v>0.1111111111111111</v>
      </c>
      <c r="AM81" s="244">
        <v>0</v>
      </c>
      <c r="AN81" s="244">
        <f t="shared" si="6"/>
        <v>0.1111111111111111</v>
      </c>
      <c r="AO81" s="220"/>
      <c r="AP81" s="199"/>
      <c r="AQ81" s="206"/>
      <c r="AR81" s="25"/>
      <c r="AS81" s="25"/>
    </row>
    <row r="82" spans="1:45" ht="15" customHeight="1" x14ac:dyDescent="0.2">
      <c r="A82" s="2"/>
      <c r="B82" s="198"/>
      <c r="C82" s="139"/>
      <c r="D82" s="199"/>
      <c r="E82" s="139"/>
      <c r="F82" s="139"/>
      <c r="G82" s="139"/>
      <c r="H82" s="200"/>
      <c r="I82" s="200"/>
      <c r="J82" s="200"/>
      <c r="K82" s="201"/>
      <c r="L82" s="39"/>
      <c r="M82" s="202"/>
      <c r="N82" s="139"/>
      <c r="O82" s="139"/>
      <c r="P82" s="139"/>
      <c r="Q82" s="139"/>
      <c r="R82" s="139"/>
      <c r="S82" s="139"/>
      <c r="T82" s="200"/>
      <c r="U82" s="201"/>
      <c r="V82" s="39"/>
      <c r="W82" s="198"/>
      <c r="X82" s="203"/>
      <c r="Y82" s="241"/>
      <c r="Z82" s="241"/>
      <c r="AA82" s="241"/>
      <c r="AB82" s="241"/>
      <c r="AC82" s="241"/>
      <c r="AD82" s="241"/>
      <c r="AE82" s="241"/>
      <c r="AF82" s="241"/>
      <c r="AG82" s="241"/>
      <c r="AH82" s="201"/>
      <c r="AI82" s="199" t="s">
        <v>515</v>
      </c>
      <c r="AJ82" s="199"/>
      <c r="AK82" s="199"/>
      <c r="AL82" s="244">
        <f>PRODUCT(AN62)</f>
        <v>1.4285714285714285E-2</v>
      </c>
      <c r="AM82" s="244">
        <v>0</v>
      </c>
      <c r="AN82" s="244">
        <f t="shared" si="6"/>
        <v>1.4285714285714285E-2</v>
      </c>
      <c r="AO82" s="220"/>
      <c r="AP82" s="199"/>
      <c r="AQ82" s="206"/>
      <c r="AR82" s="25"/>
      <c r="AS82" s="25"/>
    </row>
    <row r="83" spans="1:45" ht="15" customHeight="1" x14ac:dyDescent="0.2">
      <c r="A83" s="2"/>
      <c r="B83" s="198"/>
      <c r="C83" s="139"/>
      <c r="D83" s="199"/>
      <c r="E83" s="139"/>
      <c r="F83" s="139"/>
      <c r="G83" s="139"/>
      <c r="H83" s="200"/>
      <c r="I83" s="200"/>
      <c r="J83" s="200"/>
      <c r="K83" s="201"/>
      <c r="L83" s="39"/>
      <c r="M83" s="202"/>
      <c r="N83" s="139"/>
      <c r="O83" s="139"/>
      <c r="P83" s="139"/>
      <c r="Q83" s="139"/>
      <c r="R83" s="139"/>
      <c r="S83" s="139"/>
      <c r="T83" s="200"/>
      <c r="U83" s="201"/>
      <c r="V83" s="39"/>
      <c r="W83" s="198"/>
      <c r="X83" s="203"/>
      <c r="Y83" s="241"/>
      <c r="Z83" s="241"/>
      <c r="AA83" s="241"/>
      <c r="AB83" s="241"/>
      <c r="AC83" s="241"/>
      <c r="AD83" s="241"/>
      <c r="AE83" s="241"/>
      <c r="AF83" s="241"/>
      <c r="AG83" s="241"/>
      <c r="AH83" s="201"/>
      <c r="AI83" s="199" t="s">
        <v>7</v>
      </c>
      <c r="AJ83" s="199"/>
      <c r="AK83" s="199"/>
      <c r="AL83" s="244">
        <f>PRODUCT(AN65)</f>
        <v>9.0717299578059074E-2</v>
      </c>
      <c r="AM83" s="244">
        <v>0.19</v>
      </c>
      <c r="AN83" s="244">
        <f t="shared" si="6"/>
        <v>-9.9282700421940928E-2</v>
      </c>
      <c r="AO83" s="220"/>
      <c r="AP83" s="199"/>
      <c r="AQ83" s="206"/>
      <c r="AR83" s="25"/>
      <c r="AS83" s="25"/>
    </row>
    <row r="84" spans="1:45" s="10" customFormat="1" ht="15" customHeight="1" x14ac:dyDescent="0.25">
      <c r="A84" s="24"/>
      <c r="B84" s="213"/>
      <c r="C84" s="207"/>
      <c r="D84" s="207"/>
      <c r="E84" s="207"/>
      <c r="F84" s="207"/>
      <c r="G84" s="207"/>
      <c r="H84" s="217"/>
      <c r="I84" s="217"/>
      <c r="J84" s="217"/>
      <c r="K84" s="218"/>
      <c r="L84" s="39"/>
      <c r="M84" s="213"/>
      <c r="N84" s="207"/>
      <c r="O84" s="207"/>
      <c r="P84" s="207"/>
      <c r="Q84" s="207"/>
      <c r="R84" s="207"/>
      <c r="S84" s="207"/>
      <c r="T84" s="207"/>
      <c r="U84" s="218"/>
      <c r="V84" s="39"/>
      <c r="W84" s="213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25"/>
      <c r="AI84" s="207"/>
      <c r="AJ84" s="207"/>
      <c r="AK84" s="207"/>
      <c r="AL84" s="207"/>
      <c r="AM84" s="207"/>
      <c r="AN84" s="207"/>
      <c r="AO84" s="207"/>
      <c r="AP84" s="207"/>
      <c r="AQ84" s="208"/>
      <c r="AR84" s="36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223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40"/>
    </row>
    <row r="86" spans="1:45" ht="15" customHeight="1" x14ac:dyDescent="0.2">
      <c r="A86" s="2"/>
      <c r="B86" s="196" t="s">
        <v>388</v>
      </c>
      <c r="C86" s="65"/>
      <c r="D86" s="65"/>
      <c r="E86" s="65"/>
      <c r="F86" s="65" t="s">
        <v>269</v>
      </c>
      <c r="G86" s="65" t="s">
        <v>3</v>
      </c>
      <c r="H86" s="65" t="s">
        <v>5</v>
      </c>
      <c r="I86" s="65" t="s">
        <v>6</v>
      </c>
      <c r="J86" s="65" t="s">
        <v>253</v>
      </c>
      <c r="K86" s="171" t="s">
        <v>16</v>
      </c>
      <c r="L86" s="36"/>
      <c r="M86" s="197" t="s">
        <v>389</v>
      </c>
      <c r="N86" s="66"/>
      <c r="O86" s="66"/>
      <c r="P86" s="65" t="s">
        <v>3</v>
      </c>
      <c r="Q86" s="65" t="s">
        <v>5</v>
      </c>
      <c r="R86" s="65" t="s">
        <v>6</v>
      </c>
      <c r="S86" s="65" t="s">
        <v>253</v>
      </c>
      <c r="T86" s="66"/>
      <c r="U86" s="171" t="s">
        <v>16</v>
      </c>
      <c r="V86" s="36"/>
      <c r="W86" s="197" t="s">
        <v>457</v>
      </c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226"/>
      <c r="AI86" s="215" t="s">
        <v>488</v>
      </c>
      <c r="AJ86" s="67"/>
      <c r="AK86" s="67"/>
      <c r="AL86" s="243" t="s">
        <v>3</v>
      </c>
      <c r="AM86" s="243" t="s">
        <v>5</v>
      </c>
      <c r="AN86" s="243" t="s">
        <v>6</v>
      </c>
      <c r="AO86" s="66"/>
      <c r="AP86" s="65" t="s">
        <v>502</v>
      </c>
      <c r="AQ86" s="162"/>
      <c r="AR86" s="25"/>
      <c r="AS86" s="25"/>
    </row>
    <row r="87" spans="1:45" ht="15" customHeight="1" x14ac:dyDescent="0.2">
      <c r="A87" s="2"/>
      <c r="B87" s="198">
        <v>2001</v>
      </c>
      <c r="C87" s="139" t="s">
        <v>77</v>
      </c>
      <c r="D87" s="199" t="s">
        <v>117</v>
      </c>
      <c r="E87" s="139"/>
      <c r="F87" s="139">
        <v>21</v>
      </c>
      <c r="G87" s="139"/>
      <c r="H87" s="200"/>
      <c r="I87" s="200"/>
      <c r="J87" s="200"/>
      <c r="K87" s="201"/>
      <c r="L87" s="39"/>
      <c r="M87" s="202" t="s">
        <v>271</v>
      </c>
      <c r="N87" s="139"/>
      <c r="O87" s="139">
        <v>20</v>
      </c>
      <c r="P87" s="139"/>
      <c r="Q87" s="139"/>
      <c r="R87" s="139"/>
      <c r="S87" s="139"/>
      <c r="T87" s="211"/>
      <c r="U87" s="209"/>
      <c r="V87" s="39"/>
      <c r="W87" s="202" t="s">
        <v>254</v>
      </c>
      <c r="X87" s="203"/>
      <c r="Y87" s="199"/>
      <c r="Z87" s="199"/>
      <c r="AA87" s="199"/>
      <c r="AB87" s="199"/>
      <c r="AC87" s="199"/>
      <c r="AD87" s="199"/>
      <c r="AE87" s="199"/>
      <c r="AF87" s="199"/>
      <c r="AG87" s="220"/>
      <c r="AH87" s="221"/>
      <c r="AI87" s="199" t="s">
        <v>497</v>
      </c>
      <c r="AJ87" s="199"/>
      <c r="AK87" s="199"/>
      <c r="AL87" s="220">
        <v>46</v>
      </c>
      <c r="AM87" s="220">
        <v>106</v>
      </c>
      <c r="AN87" s="220">
        <v>11</v>
      </c>
      <c r="AO87" s="199"/>
      <c r="AP87" s="247">
        <f>PRODUCT(AL87/AL99)</f>
        <v>0.42990654205607476</v>
      </c>
      <c r="AQ87" s="206"/>
      <c r="AR87" s="25"/>
      <c r="AS87" s="25"/>
    </row>
    <row r="88" spans="1:45" ht="15" customHeight="1" x14ac:dyDescent="0.2">
      <c r="A88" s="2"/>
      <c r="B88" s="198">
        <v>2002</v>
      </c>
      <c r="C88" s="139" t="s">
        <v>73</v>
      </c>
      <c r="D88" s="199" t="s">
        <v>118</v>
      </c>
      <c r="E88" s="139"/>
      <c r="F88" s="139">
        <v>22</v>
      </c>
      <c r="G88" s="139">
        <v>3</v>
      </c>
      <c r="H88" s="200">
        <v>0.66666666666666663</v>
      </c>
      <c r="I88" s="200">
        <v>0</v>
      </c>
      <c r="J88" s="200">
        <v>0.66666666666666663</v>
      </c>
      <c r="K88" s="201">
        <v>5</v>
      </c>
      <c r="L88" s="39"/>
      <c r="M88" s="202" t="s">
        <v>273</v>
      </c>
      <c r="N88" s="139"/>
      <c r="O88" s="139">
        <v>20</v>
      </c>
      <c r="P88" s="139" t="s">
        <v>334</v>
      </c>
      <c r="Q88" s="139" t="s">
        <v>350</v>
      </c>
      <c r="R88" s="139"/>
      <c r="S88" s="139" t="s">
        <v>366</v>
      </c>
      <c r="T88" s="211"/>
      <c r="U88" s="209" t="s">
        <v>374</v>
      </c>
      <c r="V88" s="39"/>
      <c r="W88" s="204" t="s">
        <v>266</v>
      </c>
      <c r="X88" s="203"/>
      <c r="Y88" s="203" t="s">
        <v>532</v>
      </c>
      <c r="Z88" s="241"/>
      <c r="AA88" s="241"/>
      <c r="AB88" s="241"/>
      <c r="AC88" s="241"/>
      <c r="AD88" s="241"/>
      <c r="AE88" s="241"/>
      <c r="AF88" s="241"/>
      <c r="AG88" s="242" t="s">
        <v>533</v>
      </c>
      <c r="AH88" s="206"/>
      <c r="AI88" s="199" t="s">
        <v>489</v>
      </c>
      <c r="AJ88" s="199"/>
      <c r="AK88" s="199"/>
      <c r="AL88" s="220"/>
      <c r="AM88" s="244">
        <f>PRODUCT(AM87/AL87)</f>
        <v>2.3043478260869565</v>
      </c>
      <c r="AN88" s="244">
        <f>PRODUCT(AN87/AL87)</f>
        <v>0.2391304347826087</v>
      </c>
      <c r="AO88" s="199"/>
      <c r="AP88" s="139"/>
      <c r="AQ88" s="206"/>
      <c r="AR88" s="25"/>
      <c r="AS88" s="25"/>
    </row>
    <row r="89" spans="1:45" ht="15" customHeight="1" x14ac:dyDescent="0.2">
      <c r="A89" s="2"/>
      <c r="B89" s="198">
        <v>2003</v>
      </c>
      <c r="C89" s="139" t="s">
        <v>74</v>
      </c>
      <c r="D89" s="199" t="s">
        <v>118</v>
      </c>
      <c r="E89" s="139"/>
      <c r="F89" s="139">
        <v>23</v>
      </c>
      <c r="G89" s="139">
        <v>4</v>
      </c>
      <c r="H89" s="200">
        <v>2.75</v>
      </c>
      <c r="I89" s="200">
        <v>0</v>
      </c>
      <c r="J89" s="200">
        <v>2.75</v>
      </c>
      <c r="K89" s="201">
        <v>5</v>
      </c>
      <c r="L89" s="39"/>
      <c r="M89" s="202" t="s">
        <v>275</v>
      </c>
      <c r="N89" s="139"/>
      <c r="O89" s="139">
        <v>21</v>
      </c>
      <c r="P89" s="139" t="s">
        <v>335</v>
      </c>
      <c r="Q89" s="139" t="s">
        <v>351</v>
      </c>
      <c r="R89" s="139"/>
      <c r="S89" s="139" t="s">
        <v>367</v>
      </c>
      <c r="T89" s="211"/>
      <c r="U89" s="209" t="s">
        <v>375</v>
      </c>
      <c r="V89" s="39"/>
      <c r="W89" s="204"/>
      <c r="X89" s="203"/>
      <c r="Y89" s="203"/>
      <c r="Z89" s="199"/>
      <c r="AA89" s="199"/>
      <c r="AB89" s="199"/>
      <c r="AC89" s="199"/>
      <c r="AD89" s="199"/>
      <c r="AE89" s="199"/>
      <c r="AF89" s="199"/>
      <c r="AG89" s="199"/>
      <c r="AH89" s="201"/>
      <c r="AI89" s="199"/>
      <c r="AJ89" s="199"/>
      <c r="AK89" s="199"/>
      <c r="AL89" s="220"/>
      <c r="AM89" s="220"/>
      <c r="AN89" s="220"/>
      <c r="AO89" s="199"/>
      <c r="AP89" s="139"/>
      <c r="AQ89" s="206"/>
      <c r="AR89" s="25"/>
      <c r="AS89" s="25"/>
    </row>
    <row r="90" spans="1:45" ht="15" customHeight="1" x14ac:dyDescent="0.2">
      <c r="A90" s="2"/>
      <c r="B90" s="198">
        <v>2004</v>
      </c>
      <c r="C90" s="139" t="s">
        <v>75</v>
      </c>
      <c r="D90" s="199" t="s">
        <v>118</v>
      </c>
      <c r="E90" s="139"/>
      <c r="F90" s="139">
        <v>24</v>
      </c>
      <c r="G90" s="139">
        <v>14</v>
      </c>
      <c r="H90" s="200">
        <v>2.5</v>
      </c>
      <c r="I90" s="200">
        <v>0.35714285714285715</v>
      </c>
      <c r="J90" s="200">
        <v>2.8571428571428572</v>
      </c>
      <c r="K90" s="201">
        <v>5.3571428571428568</v>
      </c>
      <c r="L90" s="39"/>
      <c r="M90" s="202" t="s">
        <v>277</v>
      </c>
      <c r="N90" s="139"/>
      <c r="O90" s="139"/>
      <c r="P90" s="139" t="s">
        <v>336</v>
      </c>
      <c r="Q90" s="139" t="s">
        <v>352</v>
      </c>
      <c r="R90" s="139" t="s">
        <v>385</v>
      </c>
      <c r="S90" s="139" t="s">
        <v>368</v>
      </c>
      <c r="T90" s="211"/>
      <c r="U90" s="209" t="s">
        <v>376</v>
      </c>
      <c r="V90" s="39"/>
      <c r="W90" s="204" t="s">
        <v>257</v>
      </c>
      <c r="X90" s="203"/>
      <c r="Y90" s="203"/>
      <c r="Z90" s="199"/>
      <c r="AA90" s="199"/>
      <c r="AB90" s="199"/>
      <c r="AC90" s="199"/>
      <c r="AD90" s="199"/>
      <c r="AE90" s="199"/>
      <c r="AF90" s="199"/>
      <c r="AG90" s="199"/>
      <c r="AH90" s="201"/>
      <c r="AI90" s="199" t="s">
        <v>496</v>
      </c>
      <c r="AJ90" s="199"/>
      <c r="AK90" s="199"/>
      <c r="AL90" s="220">
        <v>32</v>
      </c>
      <c r="AM90" s="220">
        <v>73</v>
      </c>
      <c r="AN90" s="220">
        <v>3</v>
      </c>
      <c r="AO90" s="199"/>
      <c r="AP90" s="247">
        <f>PRODUCT(AL90/AL99)</f>
        <v>0.29906542056074764</v>
      </c>
      <c r="AQ90" s="206"/>
      <c r="AR90" s="25"/>
      <c r="AS90" s="25"/>
    </row>
    <row r="91" spans="1:45" ht="15" customHeight="1" x14ac:dyDescent="0.2">
      <c r="A91" s="2"/>
      <c r="B91" s="198">
        <v>2005</v>
      </c>
      <c r="C91" s="139" t="s">
        <v>76</v>
      </c>
      <c r="D91" s="199" t="s">
        <v>119</v>
      </c>
      <c r="E91" s="139"/>
      <c r="F91" s="139">
        <v>25</v>
      </c>
      <c r="G91" s="139"/>
      <c r="H91" s="200"/>
      <c r="I91" s="200"/>
      <c r="J91" s="200"/>
      <c r="K91" s="201"/>
      <c r="L91" s="39"/>
      <c r="M91" s="202" t="s">
        <v>279</v>
      </c>
      <c r="N91" s="139"/>
      <c r="O91" s="139"/>
      <c r="P91" s="139" t="s">
        <v>337</v>
      </c>
      <c r="Q91" s="139" t="s">
        <v>353</v>
      </c>
      <c r="R91" s="139" t="s">
        <v>365</v>
      </c>
      <c r="S91" s="139" t="s">
        <v>369</v>
      </c>
      <c r="T91" s="211"/>
      <c r="U91" s="209" t="s">
        <v>377</v>
      </c>
      <c r="V91" s="39"/>
      <c r="W91" s="204" t="s">
        <v>266</v>
      </c>
      <c r="X91" s="203"/>
      <c r="Y91" s="203" t="s">
        <v>486</v>
      </c>
      <c r="Z91" s="199"/>
      <c r="AA91" s="199"/>
      <c r="AB91" s="199"/>
      <c r="AC91" s="199"/>
      <c r="AD91" s="199"/>
      <c r="AE91" s="199"/>
      <c r="AF91" s="199"/>
      <c r="AG91" s="199" t="s">
        <v>487</v>
      </c>
      <c r="AH91" s="201">
        <v>2.33</v>
      </c>
      <c r="AI91" s="199" t="s">
        <v>489</v>
      </c>
      <c r="AJ91" s="199"/>
      <c r="AK91" s="199"/>
      <c r="AL91" s="220"/>
      <c r="AM91" s="244">
        <f>PRODUCT(AM90/AL90)</f>
        <v>2.28125</v>
      </c>
      <c r="AN91" s="244">
        <f>PRODUCT(AN90/AL90)</f>
        <v>9.375E-2</v>
      </c>
      <c r="AO91" s="199"/>
      <c r="AP91" s="139"/>
      <c r="AQ91" s="206"/>
      <c r="AR91" s="25"/>
      <c r="AS91" s="25"/>
    </row>
    <row r="92" spans="1:45" ht="15" customHeight="1" x14ac:dyDescent="0.2">
      <c r="A92" s="2"/>
      <c r="B92" s="198">
        <v>2006</v>
      </c>
      <c r="C92" s="139" t="s">
        <v>79</v>
      </c>
      <c r="D92" s="199" t="s">
        <v>119</v>
      </c>
      <c r="E92" s="139"/>
      <c r="F92" s="139">
        <v>26</v>
      </c>
      <c r="G92" s="139">
        <v>7</v>
      </c>
      <c r="H92" s="200">
        <v>3.2857142857142856</v>
      </c>
      <c r="I92" s="200">
        <v>0</v>
      </c>
      <c r="J92" s="200">
        <v>3.2857142857142856</v>
      </c>
      <c r="K92" s="201">
        <v>5.7142857142857144</v>
      </c>
      <c r="L92" s="39"/>
      <c r="M92" s="202" t="s">
        <v>281</v>
      </c>
      <c r="N92" s="139"/>
      <c r="O92" s="139"/>
      <c r="P92" s="139" t="s">
        <v>384</v>
      </c>
      <c r="Q92" s="139" t="s">
        <v>248</v>
      </c>
      <c r="R92" s="139" t="s">
        <v>364</v>
      </c>
      <c r="S92" s="139" t="s">
        <v>370</v>
      </c>
      <c r="T92" s="211"/>
      <c r="U92" s="209" t="s">
        <v>378</v>
      </c>
      <c r="V92" s="39"/>
      <c r="W92" s="204" t="s">
        <v>267</v>
      </c>
      <c r="X92" s="203"/>
      <c r="Y92" s="203" t="s">
        <v>332</v>
      </c>
      <c r="Z92" s="199"/>
      <c r="AA92" s="199"/>
      <c r="AB92" s="199"/>
      <c r="AC92" s="199"/>
      <c r="AD92" s="199"/>
      <c r="AE92" s="199"/>
      <c r="AF92" s="199"/>
      <c r="AG92" s="199" t="s">
        <v>333</v>
      </c>
      <c r="AH92" s="201">
        <f>PRODUCT(200/79)</f>
        <v>2.5316455696202533</v>
      </c>
      <c r="AI92" s="199"/>
      <c r="AJ92" s="199"/>
      <c r="AK92" s="199"/>
      <c r="AL92" s="220"/>
      <c r="AM92" s="220"/>
      <c r="AN92" s="220"/>
      <c r="AO92" s="199"/>
      <c r="AP92" s="139"/>
      <c r="AQ92" s="206"/>
      <c r="AR92" s="25"/>
      <c r="AS92" s="25"/>
    </row>
    <row r="93" spans="1:45" ht="15" customHeight="1" x14ac:dyDescent="0.2">
      <c r="A93" s="2"/>
      <c r="B93" s="198">
        <v>2007</v>
      </c>
      <c r="C93" s="139" t="s">
        <v>75</v>
      </c>
      <c r="D93" s="199" t="s">
        <v>119</v>
      </c>
      <c r="E93" s="139"/>
      <c r="F93" s="139">
        <v>27</v>
      </c>
      <c r="G93" s="205">
        <v>12</v>
      </c>
      <c r="H93" s="200">
        <v>2.5833333333333335</v>
      </c>
      <c r="I93" s="200">
        <v>0.25</v>
      </c>
      <c r="J93" s="200">
        <v>2.8333333333333335</v>
      </c>
      <c r="K93" s="201">
        <v>4.083333333333333</v>
      </c>
      <c r="L93" s="39"/>
      <c r="M93" s="202" t="s">
        <v>283</v>
      </c>
      <c r="N93" s="139"/>
      <c r="O93" s="139"/>
      <c r="P93" s="139" t="s">
        <v>339</v>
      </c>
      <c r="Q93" s="139" t="s">
        <v>77</v>
      </c>
      <c r="R93" s="139" t="s">
        <v>386</v>
      </c>
      <c r="S93" s="139" t="s">
        <v>371</v>
      </c>
      <c r="T93" s="211"/>
      <c r="U93" s="209" t="s">
        <v>342</v>
      </c>
      <c r="V93" s="39"/>
      <c r="W93" s="204"/>
      <c r="X93" s="203"/>
      <c r="Y93" s="203"/>
      <c r="Z93" s="199"/>
      <c r="AA93" s="199"/>
      <c r="AB93" s="199"/>
      <c r="AC93" s="199"/>
      <c r="AD93" s="199"/>
      <c r="AE93" s="199"/>
      <c r="AF93" s="222"/>
      <c r="AG93" s="211"/>
      <c r="AH93" s="212"/>
      <c r="AI93" s="199" t="s">
        <v>498</v>
      </c>
      <c r="AJ93" s="199"/>
      <c r="AK93" s="199"/>
      <c r="AL93" s="220">
        <v>21</v>
      </c>
      <c r="AM93" s="220">
        <v>48</v>
      </c>
      <c r="AN93" s="220">
        <v>5</v>
      </c>
      <c r="AO93" s="199"/>
      <c r="AP93" s="247">
        <f>PRODUCT(AL93/AL99)</f>
        <v>0.19626168224299065</v>
      </c>
      <c r="AQ93" s="206"/>
      <c r="AR93" s="25"/>
      <c r="AS93" s="25"/>
    </row>
    <row r="94" spans="1:45" ht="15" customHeight="1" x14ac:dyDescent="0.2">
      <c r="A94" s="2"/>
      <c r="B94" s="198">
        <v>2008</v>
      </c>
      <c r="C94" s="139" t="s">
        <v>76</v>
      </c>
      <c r="D94" s="199" t="s">
        <v>119</v>
      </c>
      <c r="E94" s="139"/>
      <c r="F94" s="139">
        <v>28</v>
      </c>
      <c r="G94" s="139"/>
      <c r="H94" s="200"/>
      <c r="I94" s="200"/>
      <c r="J94" s="200"/>
      <c r="K94" s="201"/>
      <c r="L94" s="39"/>
      <c r="M94" s="202" t="s">
        <v>285</v>
      </c>
      <c r="N94" s="139"/>
      <c r="O94" s="139"/>
      <c r="P94" s="139" t="s">
        <v>340</v>
      </c>
      <c r="Q94" s="139" t="s">
        <v>108</v>
      </c>
      <c r="R94" s="139" t="s">
        <v>363</v>
      </c>
      <c r="S94" s="139" t="s">
        <v>225</v>
      </c>
      <c r="T94" s="211"/>
      <c r="U94" s="209" t="s">
        <v>379</v>
      </c>
      <c r="V94" s="39"/>
      <c r="W94" s="202" t="s">
        <v>391</v>
      </c>
      <c r="X94" s="203"/>
      <c r="Y94" s="203"/>
      <c r="Z94" s="199"/>
      <c r="AA94" s="199"/>
      <c r="AB94" s="199"/>
      <c r="AC94" s="199"/>
      <c r="AD94" s="199"/>
      <c r="AE94" s="199"/>
      <c r="AF94" s="199"/>
      <c r="AG94" s="199"/>
      <c r="AH94" s="216"/>
      <c r="AI94" s="199" t="s">
        <v>489</v>
      </c>
      <c r="AJ94" s="199"/>
      <c r="AK94" s="199"/>
      <c r="AL94" s="220"/>
      <c r="AM94" s="244">
        <f>PRODUCT(AM93/AL93)</f>
        <v>2.2857142857142856</v>
      </c>
      <c r="AN94" s="244">
        <f>PRODUCT(AN93/AL93)</f>
        <v>0.23809523809523808</v>
      </c>
      <c r="AO94" s="199"/>
      <c r="AP94" s="199"/>
      <c r="AQ94" s="206"/>
      <c r="AR94" s="25"/>
      <c r="AS94" s="25"/>
    </row>
    <row r="95" spans="1:45" ht="15" customHeight="1" x14ac:dyDescent="0.25">
      <c r="A95" s="2"/>
      <c r="B95" s="198">
        <v>2009</v>
      </c>
      <c r="C95" s="139" t="s">
        <v>75</v>
      </c>
      <c r="D95" s="199" t="s">
        <v>120</v>
      </c>
      <c r="E95" s="139"/>
      <c r="F95" s="139">
        <v>29</v>
      </c>
      <c r="G95" s="205">
        <v>11</v>
      </c>
      <c r="H95" s="200">
        <v>2.1818181818181817</v>
      </c>
      <c r="I95" s="200">
        <v>0.27272727272727271</v>
      </c>
      <c r="J95" s="200">
        <v>2.4545454545454546</v>
      </c>
      <c r="K95" s="201">
        <v>3.7272727272727271</v>
      </c>
      <c r="L95" s="39"/>
      <c r="M95" s="202" t="s">
        <v>287</v>
      </c>
      <c r="N95" s="139"/>
      <c r="O95" s="139"/>
      <c r="P95" s="139" t="s">
        <v>341</v>
      </c>
      <c r="Q95" s="139" t="s">
        <v>78</v>
      </c>
      <c r="R95" s="139" t="s">
        <v>362</v>
      </c>
      <c r="S95" s="139" t="s">
        <v>372</v>
      </c>
      <c r="T95" s="211"/>
      <c r="U95" s="209" t="s">
        <v>380</v>
      </c>
      <c r="V95" s="39"/>
      <c r="W95" s="204" t="s">
        <v>266</v>
      </c>
      <c r="X95" s="237"/>
      <c r="Y95" s="203" t="s">
        <v>485</v>
      </c>
      <c r="Z95" s="199"/>
      <c r="AA95" s="199"/>
      <c r="AB95" s="199"/>
      <c r="AC95" s="199"/>
      <c r="AD95" s="199"/>
      <c r="AE95" s="203"/>
      <c r="AF95" s="222"/>
      <c r="AG95" s="203" t="s">
        <v>484</v>
      </c>
      <c r="AH95" s="201">
        <v>2.56</v>
      </c>
      <c r="AI95" s="199"/>
      <c r="AJ95" s="199"/>
      <c r="AK95" s="199"/>
      <c r="AL95" s="199"/>
      <c r="AM95" s="199"/>
      <c r="AN95" s="199"/>
      <c r="AO95" s="199"/>
      <c r="AP95" s="199"/>
      <c r="AQ95" s="206"/>
      <c r="AR95" s="25"/>
      <c r="AS95" s="25"/>
    </row>
    <row r="96" spans="1:45" ht="15" customHeight="1" x14ac:dyDescent="0.25">
      <c r="A96" s="2"/>
      <c r="B96" s="198">
        <v>2010</v>
      </c>
      <c r="C96" s="139" t="s">
        <v>71</v>
      </c>
      <c r="D96" s="199" t="s">
        <v>120</v>
      </c>
      <c r="E96" s="139"/>
      <c r="F96" s="139">
        <v>30</v>
      </c>
      <c r="G96" s="139">
        <v>11</v>
      </c>
      <c r="H96" s="238">
        <v>3.0909090909090908</v>
      </c>
      <c r="I96" s="238">
        <v>0.45454545454545453</v>
      </c>
      <c r="J96" s="238">
        <v>3.5454545454545454</v>
      </c>
      <c r="K96" s="201">
        <v>5.0909090909090908</v>
      </c>
      <c r="L96" s="39"/>
      <c r="M96" s="202" t="s">
        <v>289</v>
      </c>
      <c r="N96" s="139"/>
      <c r="O96" s="139"/>
      <c r="P96" s="139" t="s">
        <v>342</v>
      </c>
      <c r="Q96" s="139" t="s">
        <v>79</v>
      </c>
      <c r="R96" s="139" t="s">
        <v>358</v>
      </c>
      <c r="S96" s="139" t="s">
        <v>373</v>
      </c>
      <c r="T96" s="211"/>
      <c r="U96" s="209" t="s">
        <v>370</v>
      </c>
      <c r="V96" s="39"/>
      <c r="W96" s="204" t="s">
        <v>267</v>
      </c>
      <c r="X96" s="237"/>
      <c r="Y96" s="203" t="s">
        <v>483</v>
      </c>
      <c r="Z96" s="199"/>
      <c r="AA96" s="199"/>
      <c r="AB96" s="199"/>
      <c r="AC96" s="199"/>
      <c r="AD96" s="199"/>
      <c r="AE96" s="203"/>
      <c r="AF96" s="222"/>
      <c r="AG96" s="203" t="s">
        <v>393</v>
      </c>
      <c r="AH96" s="201">
        <v>2.5974025974025974</v>
      </c>
      <c r="AI96" s="199" t="s">
        <v>515</v>
      </c>
      <c r="AJ96" s="199"/>
      <c r="AK96" s="199"/>
      <c r="AL96" s="220">
        <v>8</v>
      </c>
      <c r="AM96" s="220">
        <v>24</v>
      </c>
      <c r="AN96" s="220">
        <v>0</v>
      </c>
      <c r="AO96" s="199"/>
      <c r="AP96" s="247">
        <f>PRODUCT(AL96/AL99)</f>
        <v>7.476635514018691E-2</v>
      </c>
      <c r="AQ96" s="206"/>
      <c r="AR96" s="25"/>
      <c r="AS96" s="25"/>
    </row>
    <row r="97" spans="1:45" ht="15" customHeight="1" x14ac:dyDescent="0.2">
      <c r="A97" s="2"/>
      <c r="B97" s="198">
        <v>2011</v>
      </c>
      <c r="C97" s="139" t="s">
        <v>72</v>
      </c>
      <c r="D97" s="199" t="s">
        <v>120</v>
      </c>
      <c r="E97" s="139"/>
      <c r="F97" s="139">
        <v>31</v>
      </c>
      <c r="G97" s="139">
        <v>12</v>
      </c>
      <c r="H97" s="200">
        <v>1.6666666666666667</v>
      </c>
      <c r="I97" s="200">
        <v>0</v>
      </c>
      <c r="J97" s="200">
        <v>1.6666666666666667</v>
      </c>
      <c r="K97" s="201">
        <v>3.75</v>
      </c>
      <c r="L97" s="39"/>
      <c r="M97" s="202" t="s">
        <v>291</v>
      </c>
      <c r="N97" s="139"/>
      <c r="O97" s="139"/>
      <c r="P97" s="139" t="s">
        <v>343</v>
      </c>
      <c r="Q97" s="139" t="s">
        <v>79</v>
      </c>
      <c r="R97" s="139" t="s">
        <v>361</v>
      </c>
      <c r="S97" s="139" t="s">
        <v>112</v>
      </c>
      <c r="T97" s="211"/>
      <c r="U97" s="209" t="s">
        <v>345</v>
      </c>
      <c r="V97" s="39"/>
      <c r="W97" s="224"/>
      <c r="X97" s="210"/>
      <c r="Y97" s="210"/>
      <c r="Z97" s="210"/>
      <c r="AA97" s="210"/>
      <c r="AB97" s="210"/>
      <c r="AC97" s="210"/>
      <c r="AD97" s="210"/>
      <c r="AE97" s="210"/>
      <c r="AF97" s="211"/>
      <c r="AG97" s="211"/>
      <c r="AH97" s="212"/>
      <c r="AI97" s="199" t="s">
        <v>489</v>
      </c>
      <c r="AJ97" s="199"/>
      <c r="AK97" s="199"/>
      <c r="AL97" s="220"/>
      <c r="AM97" s="244">
        <f>PRODUCT(AM96/AL96)</f>
        <v>3</v>
      </c>
      <c r="AN97" s="244">
        <f>PRODUCT(AN96/AL96)</f>
        <v>0</v>
      </c>
      <c r="AO97" s="199"/>
      <c r="AP97" s="199"/>
      <c r="AQ97" s="206"/>
      <c r="AR97" s="25"/>
      <c r="AS97" s="25"/>
    </row>
    <row r="98" spans="1:45" ht="15" customHeight="1" x14ac:dyDescent="0.2">
      <c r="A98" s="2"/>
      <c r="B98" s="198">
        <v>2012</v>
      </c>
      <c r="C98" s="139" t="s">
        <v>72</v>
      </c>
      <c r="D98" s="199" t="s">
        <v>120</v>
      </c>
      <c r="E98" s="139"/>
      <c r="F98" s="139">
        <v>32</v>
      </c>
      <c r="G98" s="139">
        <v>12</v>
      </c>
      <c r="H98" s="200">
        <v>2.3333333333333335</v>
      </c>
      <c r="I98" s="200">
        <v>0.25</v>
      </c>
      <c r="J98" s="200">
        <v>2.5833333333333335</v>
      </c>
      <c r="K98" s="201">
        <v>3.8333333333333335</v>
      </c>
      <c r="L98" s="39"/>
      <c r="M98" s="202" t="s">
        <v>293</v>
      </c>
      <c r="N98" s="139"/>
      <c r="O98" s="139"/>
      <c r="P98" s="139" t="s">
        <v>344</v>
      </c>
      <c r="Q98" s="139" t="s">
        <v>70</v>
      </c>
      <c r="R98" s="161" t="s">
        <v>360</v>
      </c>
      <c r="S98" s="161" t="s">
        <v>74</v>
      </c>
      <c r="T98" s="211"/>
      <c r="U98" s="209" t="s">
        <v>381</v>
      </c>
      <c r="V98" s="39"/>
      <c r="W98" s="224"/>
      <c r="X98" s="210"/>
      <c r="Y98" s="210"/>
      <c r="Z98" s="210"/>
      <c r="AA98" s="210"/>
      <c r="AB98" s="210"/>
      <c r="AC98" s="210"/>
      <c r="AD98" s="210"/>
      <c r="AE98" s="210"/>
      <c r="AF98" s="211"/>
      <c r="AG98" s="211"/>
      <c r="AH98" s="212"/>
      <c r="AI98" s="199"/>
      <c r="AJ98" s="199"/>
      <c r="AK98" s="199"/>
      <c r="AL98" s="199"/>
      <c r="AM98" s="199"/>
      <c r="AN98" s="199"/>
      <c r="AO98" s="199"/>
      <c r="AP98" s="199"/>
      <c r="AQ98" s="206"/>
      <c r="AR98" s="25"/>
      <c r="AS98" s="25"/>
    </row>
    <row r="99" spans="1:45" ht="15" customHeight="1" x14ac:dyDescent="0.2">
      <c r="A99" s="2"/>
      <c r="B99" s="198">
        <v>2013</v>
      </c>
      <c r="C99" s="139" t="s">
        <v>73</v>
      </c>
      <c r="D99" s="199" t="s">
        <v>119</v>
      </c>
      <c r="E99" s="139"/>
      <c r="F99" s="139">
        <v>33</v>
      </c>
      <c r="G99" s="139">
        <v>3</v>
      </c>
      <c r="H99" s="200">
        <v>1</v>
      </c>
      <c r="I99" s="200">
        <v>0</v>
      </c>
      <c r="J99" s="200">
        <v>1</v>
      </c>
      <c r="K99" s="201">
        <v>2</v>
      </c>
      <c r="L99" s="39"/>
      <c r="M99" s="202" t="s">
        <v>295</v>
      </c>
      <c r="N99" s="139"/>
      <c r="O99" s="139"/>
      <c r="P99" s="139" t="s">
        <v>345</v>
      </c>
      <c r="Q99" s="139" t="s">
        <v>70</v>
      </c>
      <c r="R99" s="139" t="s">
        <v>359</v>
      </c>
      <c r="S99" s="139" t="s">
        <v>73</v>
      </c>
      <c r="T99" s="211"/>
      <c r="U99" s="209" t="s">
        <v>382</v>
      </c>
      <c r="V99" s="39"/>
      <c r="W99" s="224"/>
      <c r="X99" s="210"/>
      <c r="Y99" s="210"/>
      <c r="Z99" s="210"/>
      <c r="AA99" s="210"/>
      <c r="AB99" s="210"/>
      <c r="AC99" s="210"/>
      <c r="AD99" s="210"/>
      <c r="AE99" s="210"/>
      <c r="AF99" s="211"/>
      <c r="AG99" s="211"/>
      <c r="AH99" s="212"/>
      <c r="AI99" s="199" t="s">
        <v>7</v>
      </c>
      <c r="AJ99" s="199"/>
      <c r="AK99" s="199"/>
      <c r="AL99" s="199">
        <f>PRODUCT(AL87+AL90+AL93+AL96)</f>
        <v>107</v>
      </c>
      <c r="AM99" s="199">
        <f>PRODUCT(AM87+AM90+AM93+AM96)</f>
        <v>251</v>
      </c>
      <c r="AN99" s="199">
        <f>PRODUCT(AN87+AN90+AN93+AN96)</f>
        <v>19</v>
      </c>
      <c r="AO99" s="199"/>
      <c r="AP99" s="199"/>
      <c r="AQ99" s="206"/>
      <c r="AR99" s="25"/>
      <c r="AS99" s="25"/>
    </row>
    <row r="100" spans="1:45" ht="15" customHeight="1" x14ac:dyDescent="0.2">
      <c r="A100" s="2"/>
      <c r="B100" s="198">
        <v>2014</v>
      </c>
      <c r="C100" s="139" t="s">
        <v>74</v>
      </c>
      <c r="D100" s="199" t="s">
        <v>119</v>
      </c>
      <c r="E100" s="139"/>
      <c r="F100" s="139">
        <v>34</v>
      </c>
      <c r="G100" s="139">
        <v>3</v>
      </c>
      <c r="H100" s="200">
        <v>1</v>
      </c>
      <c r="I100" s="200">
        <v>0</v>
      </c>
      <c r="J100" s="200">
        <v>1</v>
      </c>
      <c r="K100" s="201">
        <v>1.6666666666666667</v>
      </c>
      <c r="L100" s="39"/>
      <c r="M100" s="202" t="s">
        <v>297</v>
      </c>
      <c r="N100" s="139"/>
      <c r="O100" s="139"/>
      <c r="P100" s="161" t="s">
        <v>346</v>
      </c>
      <c r="Q100" s="139" t="s">
        <v>70</v>
      </c>
      <c r="R100" s="139" t="s">
        <v>358</v>
      </c>
      <c r="S100" s="139" t="s">
        <v>78</v>
      </c>
      <c r="T100" s="211"/>
      <c r="U100" s="209" t="s">
        <v>382</v>
      </c>
      <c r="V100" s="39"/>
      <c r="W100" s="224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21"/>
      <c r="AI100" s="199" t="s">
        <v>489</v>
      </c>
      <c r="AJ100" s="199"/>
      <c r="AK100" s="199"/>
      <c r="AL100" s="199"/>
      <c r="AM100" s="244">
        <f>PRODUCT(AM99/AL99)</f>
        <v>2.3457943925233646</v>
      </c>
      <c r="AN100" s="244">
        <f>PRODUCT(AN99/AL99)</f>
        <v>0.17757009345794392</v>
      </c>
      <c r="AO100" s="199"/>
      <c r="AP100" s="199"/>
      <c r="AQ100" s="206"/>
      <c r="AR100" s="25"/>
      <c r="AS100" s="25"/>
    </row>
    <row r="101" spans="1:45" ht="15" customHeight="1" x14ac:dyDescent="0.2">
      <c r="A101" s="2"/>
      <c r="B101" s="198">
        <v>2015</v>
      </c>
      <c r="C101" s="139" t="s">
        <v>76</v>
      </c>
      <c r="D101" s="199" t="s">
        <v>119</v>
      </c>
      <c r="E101" s="139"/>
      <c r="F101" s="139">
        <v>35</v>
      </c>
      <c r="G101" s="139"/>
      <c r="H101" s="200"/>
      <c r="I101" s="200"/>
      <c r="J101" s="200"/>
      <c r="K101" s="201"/>
      <c r="L101" s="39"/>
      <c r="M101" s="202" t="s">
        <v>299</v>
      </c>
      <c r="N101" s="139"/>
      <c r="O101" s="139"/>
      <c r="P101" s="139" t="s">
        <v>344</v>
      </c>
      <c r="Q101" s="139" t="s">
        <v>70</v>
      </c>
      <c r="R101" s="139" t="s">
        <v>357</v>
      </c>
      <c r="S101" s="139" t="s">
        <v>78</v>
      </c>
      <c r="T101" s="211"/>
      <c r="U101" s="209" t="s">
        <v>381</v>
      </c>
      <c r="V101" s="39"/>
      <c r="W101" s="224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21"/>
      <c r="AI101" s="245"/>
      <c r="AJ101" s="245"/>
      <c r="AK101" s="245"/>
      <c r="AL101" s="245"/>
      <c r="AM101" s="245"/>
      <c r="AN101" s="245"/>
      <c r="AO101" s="245"/>
      <c r="AP101" s="245"/>
      <c r="AQ101" s="206"/>
      <c r="AR101" s="25"/>
      <c r="AS101" s="25"/>
    </row>
    <row r="102" spans="1:45" ht="15" customHeight="1" x14ac:dyDescent="0.2">
      <c r="A102" s="2"/>
      <c r="B102" s="198">
        <v>2016</v>
      </c>
      <c r="C102" s="139" t="s">
        <v>79</v>
      </c>
      <c r="D102" s="199" t="s">
        <v>119</v>
      </c>
      <c r="E102" s="139"/>
      <c r="F102" s="139">
        <v>36</v>
      </c>
      <c r="G102" s="139">
        <v>4</v>
      </c>
      <c r="H102" s="200">
        <v>2</v>
      </c>
      <c r="I102" s="200">
        <v>0</v>
      </c>
      <c r="J102" s="200">
        <v>2</v>
      </c>
      <c r="K102" s="201">
        <v>3</v>
      </c>
      <c r="L102" s="39"/>
      <c r="M102" s="202" t="s">
        <v>301</v>
      </c>
      <c r="N102" s="139"/>
      <c r="O102" s="139"/>
      <c r="P102" s="139" t="s">
        <v>347</v>
      </c>
      <c r="Q102" s="161" t="s">
        <v>59</v>
      </c>
      <c r="R102" s="139" t="s">
        <v>356</v>
      </c>
      <c r="S102" s="139" t="s">
        <v>78</v>
      </c>
      <c r="T102" s="211"/>
      <c r="U102" s="209" t="s">
        <v>381</v>
      </c>
      <c r="V102" s="39"/>
      <c r="W102" s="22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21"/>
      <c r="AI102" s="245"/>
      <c r="AJ102" s="245"/>
      <c r="AK102" s="245"/>
      <c r="AL102" s="245"/>
      <c r="AM102" s="245"/>
      <c r="AN102" s="245"/>
      <c r="AO102" s="245"/>
      <c r="AP102" s="245"/>
      <c r="AQ102" s="206"/>
      <c r="AR102" s="25"/>
      <c r="AS102" s="25"/>
    </row>
    <row r="103" spans="1:45" ht="15" customHeight="1" x14ac:dyDescent="0.2">
      <c r="A103" s="2"/>
      <c r="B103" s="198">
        <v>2017</v>
      </c>
      <c r="C103" s="139" t="s">
        <v>79</v>
      </c>
      <c r="D103" s="199" t="s">
        <v>119</v>
      </c>
      <c r="E103" s="139"/>
      <c r="F103" s="139">
        <v>37</v>
      </c>
      <c r="G103" s="139">
        <v>3</v>
      </c>
      <c r="H103" s="200">
        <v>1.6666666666666667</v>
      </c>
      <c r="I103" s="200">
        <v>0</v>
      </c>
      <c r="J103" s="200">
        <v>1.6666666666666667</v>
      </c>
      <c r="K103" s="239">
        <v>6.333333333333333</v>
      </c>
      <c r="L103" s="39"/>
      <c r="M103" s="202" t="s">
        <v>303</v>
      </c>
      <c r="N103" s="139"/>
      <c r="O103" s="139"/>
      <c r="P103" s="139" t="s">
        <v>348</v>
      </c>
      <c r="Q103" s="139" t="s">
        <v>59</v>
      </c>
      <c r="R103" s="139" t="s">
        <v>338</v>
      </c>
      <c r="S103" s="139" t="s">
        <v>77</v>
      </c>
      <c r="T103" s="211"/>
      <c r="U103" s="240" t="s">
        <v>383</v>
      </c>
      <c r="V103" s="39"/>
      <c r="W103" s="224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21"/>
      <c r="AI103" s="245"/>
      <c r="AJ103" s="245"/>
      <c r="AK103" s="245"/>
      <c r="AL103" s="245"/>
      <c r="AM103" s="245"/>
      <c r="AN103" s="245"/>
      <c r="AO103" s="245"/>
      <c r="AP103" s="245"/>
      <c r="AQ103" s="206"/>
      <c r="AR103" s="25"/>
      <c r="AS103" s="25"/>
    </row>
    <row r="104" spans="1:45" ht="15" customHeight="1" x14ac:dyDescent="0.2">
      <c r="A104" s="2"/>
      <c r="B104" s="198">
        <v>2018</v>
      </c>
      <c r="C104" s="139" t="s">
        <v>78</v>
      </c>
      <c r="D104" s="199" t="s">
        <v>234</v>
      </c>
      <c r="E104" s="139"/>
      <c r="F104" s="139">
        <v>38</v>
      </c>
      <c r="G104" s="139"/>
      <c r="H104" s="139"/>
      <c r="I104" s="200"/>
      <c r="J104" s="139"/>
      <c r="K104" s="201"/>
      <c r="L104" s="39"/>
      <c r="M104" s="202" t="s">
        <v>305</v>
      </c>
      <c r="N104" s="139"/>
      <c r="O104" s="139"/>
      <c r="P104" s="139" t="s">
        <v>349</v>
      </c>
      <c r="Q104" s="139" t="s">
        <v>79</v>
      </c>
      <c r="R104" s="139" t="s">
        <v>355</v>
      </c>
      <c r="S104" s="139" t="s">
        <v>76</v>
      </c>
      <c r="T104" s="211"/>
      <c r="U104" s="209" t="s">
        <v>353</v>
      </c>
      <c r="V104" s="39"/>
      <c r="W104" s="224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21"/>
      <c r="AI104" s="245"/>
      <c r="AJ104" s="245"/>
      <c r="AK104" s="245"/>
      <c r="AL104" s="245"/>
      <c r="AM104" s="245"/>
      <c r="AN104" s="245"/>
      <c r="AO104" s="245"/>
      <c r="AP104" s="199"/>
      <c r="AQ104" s="206"/>
      <c r="AR104" s="25"/>
      <c r="AS104" s="25"/>
    </row>
    <row r="105" spans="1:45" ht="15" customHeight="1" x14ac:dyDescent="0.2">
      <c r="A105" s="2"/>
      <c r="B105" s="198">
        <v>2019</v>
      </c>
      <c r="C105" s="139" t="s">
        <v>78</v>
      </c>
      <c r="D105" s="199" t="s">
        <v>234</v>
      </c>
      <c r="E105" s="139"/>
      <c r="F105" s="139">
        <v>39</v>
      </c>
      <c r="G105" s="139"/>
      <c r="H105" s="139"/>
      <c r="I105" s="200"/>
      <c r="J105" s="139"/>
      <c r="K105" s="201"/>
      <c r="L105" s="39"/>
      <c r="M105" s="202" t="s">
        <v>307</v>
      </c>
      <c r="N105" s="139"/>
      <c r="O105" s="139"/>
      <c r="P105" s="139" t="s">
        <v>250</v>
      </c>
      <c r="Q105" s="139" t="s">
        <v>79</v>
      </c>
      <c r="R105" s="139" t="s">
        <v>354</v>
      </c>
      <c r="S105" s="139" t="s">
        <v>76</v>
      </c>
      <c r="T105" s="211"/>
      <c r="U105" s="209" t="s">
        <v>252</v>
      </c>
      <c r="V105" s="39"/>
      <c r="W105" s="224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21"/>
      <c r="AI105" s="245"/>
      <c r="AJ105" s="245"/>
      <c r="AK105" s="245"/>
      <c r="AL105" s="245"/>
      <c r="AM105" s="245"/>
      <c r="AN105" s="245"/>
      <c r="AO105" s="245"/>
      <c r="AP105" s="199"/>
      <c r="AQ105" s="206"/>
      <c r="AR105" s="25"/>
      <c r="AS105" s="25"/>
    </row>
    <row r="106" spans="1:45" ht="15" customHeight="1" x14ac:dyDescent="0.2">
      <c r="A106" s="2"/>
      <c r="B106" s="198">
        <v>2020</v>
      </c>
      <c r="C106" s="139" t="s">
        <v>72</v>
      </c>
      <c r="D106" s="199" t="s">
        <v>511</v>
      </c>
      <c r="E106" s="139"/>
      <c r="F106" s="139">
        <v>39</v>
      </c>
      <c r="G106" s="139">
        <v>8</v>
      </c>
      <c r="H106" s="200">
        <v>3</v>
      </c>
      <c r="I106" s="200">
        <v>0</v>
      </c>
      <c r="J106" s="200">
        <v>3</v>
      </c>
      <c r="K106" s="201">
        <v>4.13</v>
      </c>
      <c r="L106" s="39"/>
      <c r="M106" s="202" t="s">
        <v>516</v>
      </c>
      <c r="N106" s="139"/>
      <c r="O106" s="139"/>
      <c r="P106" s="139" t="s">
        <v>452</v>
      </c>
      <c r="Q106" s="139" t="s">
        <v>59</v>
      </c>
      <c r="R106" s="139" t="s">
        <v>354</v>
      </c>
      <c r="S106" s="139" t="s">
        <v>77</v>
      </c>
      <c r="T106" s="211"/>
      <c r="U106" s="209" t="s">
        <v>438</v>
      </c>
      <c r="V106" s="39"/>
      <c r="W106" s="224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21"/>
      <c r="AI106" s="245"/>
      <c r="AJ106" s="245"/>
      <c r="AK106" s="245"/>
      <c r="AL106" s="245"/>
      <c r="AM106" s="245"/>
      <c r="AN106" s="245"/>
      <c r="AO106" s="245"/>
      <c r="AP106" s="199"/>
      <c r="AQ106" s="206"/>
      <c r="AR106" s="25"/>
      <c r="AS106" s="25"/>
    </row>
    <row r="107" spans="1:45" s="10" customFormat="1" ht="15" customHeight="1" x14ac:dyDescent="0.25">
      <c r="A107" s="24"/>
      <c r="B107" s="213"/>
      <c r="C107" s="207"/>
      <c r="D107" s="207"/>
      <c r="E107" s="207"/>
      <c r="F107" s="207"/>
      <c r="G107" s="207"/>
      <c r="H107" s="217"/>
      <c r="I107" s="217"/>
      <c r="J107" s="217"/>
      <c r="K107" s="218"/>
      <c r="L107" s="39"/>
      <c r="M107" s="213"/>
      <c r="N107" s="207"/>
      <c r="O107" s="207"/>
      <c r="P107" s="207"/>
      <c r="Q107" s="207"/>
      <c r="R107" s="207"/>
      <c r="S107" s="207"/>
      <c r="T107" s="207"/>
      <c r="U107" s="218"/>
      <c r="V107" s="39"/>
      <c r="W107" s="213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8"/>
      <c r="AI107" s="207"/>
      <c r="AJ107" s="207"/>
      <c r="AK107" s="207"/>
      <c r="AL107" s="207"/>
      <c r="AM107" s="207"/>
      <c r="AN107" s="207"/>
      <c r="AO107" s="207"/>
      <c r="AP107" s="207"/>
      <c r="AQ107" s="208"/>
      <c r="AR107" s="36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25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5"/>
      <c r="AM226" s="25"/>
      <c r="AN226" s="25"/>
      <c r="AO226" s="36"/>
      <c r="AP226" s="36"/>
      <c r="AQ226" s="36"/>
      <c r="AR226" s="40"/>
      <c r="AS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5"/>
      <c r="AM227" s="25"/>
      <c r="AN227" s="25"/>
      <c r="AO227" s="36"/>
      <c r="AP227" s="36"/>
      <c r="AQ227" s="36"/>
      <c r="AR227" s="40"/>
      <c r="AS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5"/>
      <c r="AM228" s="25"/>
      <c r="AN228" s="25"/>
      <c r="AO228" s="36"/>
      <c r="AP228" s="36"/>
      <c r="AQ228" s="36"/>
      <c r="AR228" s="40"/>
      <c r="AS228" s="3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5"/>
      <c r="AM229" s="25"/>
      <c r="AN229" s="25"/>
      <c r="AO229" s="36"/>
      <c r="AP229" s="36"/>
      <c r="AQ229" s="36"/>
      <c r="AR229" s="40"/>
      <c r="AS229" s="3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5"/>
      <c r="AM230" s="25"/>
      <c r="AN230" s="25"/>
      <c r="AO230" s="36"/>
      <c r="AP230" s="36"/>
      <c r="AQ230" s="36"/>
      <c r="AR230" s="40"/>
      <c r="AS230" s="3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5"/>
      <c r="AM231" s="25"/>
      <c r="AN231" s="25"/>
      <c r="AO231" s="36"/>
      <c r="AP231" s="36"/>
      <c r="AQ231" s="36"/>
      <c r="AR231" s="40"/>
      <c r="AS231" s="3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5"/>
      <c r="AM232" s="25"/>
      <c r="AN232" s="25"/>
      <c r="AO232" s="36"/>
      <c r="AP232" s="36"/>
      <c r="AQ232" s="36"/>
      <c r="AR232" s="40"/>
      <c r="AS232" s="3"/>
    </row>
    <row r="233" spans="1:45" s="10" customFormat="1" ht="15" customHeight="1" x14ac:dyDescent="0.25">
      <c r="A233" s="2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9"/>
      <c r="AG233" s="36"/>
      <c r="AH233" s="36"/>
      <c r="AI233" s="36"/>
      <c r="AJ233" s="36"/>
      <c r="AK233" s="36"/>
      <c r="AL233" s="25"/>
      <c r="AM233" s="25"/>
      <c r="AN233" s="25"/>
      <c r="AO233" s="36"/>
      <c r="AP233" s="36"/>
      <c r="AQ233" s="36"/>
      <c r="AR233" s="40"/>
      <c r="AS233" s="3"/>
    </row>
    <row r="234" spans="1:45" s="10" customFormat="1" ht="15" customHeight="1" x14ac:dyDescent="0.25">
      <c r="A234" s="2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9"/>
      <c r="AG234" s="36"/>
      <c r="AH234" s="36"/>
      <c r="AI234" s="36"/>
      <c r="AJ234" s="36"/>
      <c r="AK234" s="36"/>
      <c r="AL234" s="25"/>
      <c r="AM234" s="25"/>
      <c r="AN234" s="25"/>
      <c r="AO234" s="36"/>
      <c r="AP234" s="36"/>
      <c r="AQ234" s="36"/>
      <c r="AR234" s="40"/>
      <c r="AS234" s="3"/>
    </row>
    <row r="235" spans="1:45" s="10" customFormat="1" ht="15" customHeight="1" x14ac:dyDescent="0.25">
      <c r="A235" s="2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9"/>
      <c r="AG235" s="36"/>
      <c r="AH235" s="36"/>
      <c r="AI235" s="36"/>
      <c r="AJ235" s="36"/>
      <c r="AK235" s="36"/>
      <c r="AL235" s="25"/>
      <c r="AM235" s="25"/>
      <c r="AN235" s="25"/>
      <c r="AO235" s="36"/>
      <c r="AP235" s="36"/>
      <c r="AQ235" s="36"/>
      <c r="AR235" s="40"/>
      <c r="AS235" s="3"/>
    </row>
    <row r="236" spans="1:45" s="10" customFormat="1" ht="15" customHeight="1" x14ac:dyDescent="0.25">
      <c r="A236" s="2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9"/>
      <c r="AG236" s="36"/>
      <c r="AH236" s="36"/>
      <c r="AI236" s="36"/>
      <c r="AJ236" s="36"/>
      <c r="AK236" s="36"/>
      <c r="AL236" s="25"/>
      <c r="AM236" s="25"/>
      <c r="AN236" s="25"/>
      <c r="AO236" s="36"/>
      <c r="AP236" s="36"/>
      <c r="AQ236" s="36"/>
      <c r="AR236" s="40"/>
      <c r="AS236" s="3"/>
    </row>
    <row r="237" spans="1:45" s="10" customFormat="1" ht="15" customHeight="1" x14ac:dyDescent="0.25">
      <c r="A237" s="2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9"/>
      <c r="AG237" s="36"/>
      <c r="AH237" s="36"/>
      <c r="AI237" s="36"/>
      <c r="AJ237" s="36"/>
      <c r="AK237" s="36"/>
      <c r="AL237" s="25"/>
      <c r="AM237" s="25"/>
      <c r="AN237" s="25"/>
      <c r="AO237" s="36"/>
      <c r="AP237" s="36"/>
      <c r="AQ237" s="36"/>
      <c r="AR237" s="40"/>
      <c r="AS237" s="3"/>
    </row>
    <row r="238" spans="1:45" s="10" customFormat="1" ht="15" customHeight="1" x14ac:dyDescent="0.25">
      <c r="A238" s="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9"/>
      <c r="AG238" s="36"/>
      <c r="AH238" s="36"/>
      <c r="AI238" s="36"/>
      <c r="AJ238" s="36"/>
      <c r="AK238" s="36"/>
      <c r="AL238" s="25"/>
      <c r="AM238" s="25"/>
      <c r="AN238" s="25"/>
      <c r="AO238" s="36"/>
      <c r="AP238" s="36"/>
      <c r="AQ238" s="36"/>
      <c r="AR238" s="40"/>
      <c r="AS238" s="3"/>
    </row>
    <row r="239" spans="1:45" s="10" customFormat="1" ht="15" customHeight="1" x14ac:dyDescent="0.25">
      <c r="A239" s="2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9"/>
      <c r="AG239" s="36"/>
      <c r="AH239" s="36"/>
      <c r="AI239" s="36"/>
      <c r="AJ239" s="36"/>
      <c r="AK239" s="36"/>
      <c r="AL239" s="25"/>
      <c r="AM239" s="25"/>
      <c r="AN239" s="25"/>
      <c r="AO239" s="36"/>
      <c r="AP239" s="36"/>
      <c r="AQ239" s="36"/>
      <c r="AR239" s="40"/>
      <c r="AS239" s="3"/>
    </row>
    <row r="240" spans="1:45" s="10" customFormat="1" ht="15" customHeight="1" x14ac:dyDescent="0.25">
      <c r="A240" s="2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9"/>
      <c r="AG240" s="36"/>
      <c r="AH240" s="36"/>
      <c r="AI240" s="36"/>
      <c r="AJ240" s="36"/>
      <c r="AK240" s="36"/>
      <c r="AL240" s="25"/>
      <c r="AM240" s="25"/>
      <c r="AN240" s="25"/>
      <c r="AO240" s="36"/>
      <c r="AP240" s="36"/>
      <c r="AQ240" s="36"/>
      <c r="AR240" s="40"/>
      <c r="AS240" s="3"/>
    </row>
    <row r="241" spans="1:45" s="10" customFormat="1" ht="15" customHeight="1" x14ac:dyDescent="0.25">
      <c r="A241" s="2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9"/>
      <c r="AG241" s="36"/>
      <c r="AH241" s="36"/>
      <c r="AI241" s="36"/>
      <c r="AJ241" s="36"/>
      <c r="AK241" s="36"/>
      <c r="AL241" s="25"/>
      <c r="AM241" s="25"/>
      <c r="AN241" s="25"/>
      <c r="AO241" s="36"/>
      <c r="AP241" s="36"/>
      <c r="AQ241" s="36"/>
      <c r="AR241" s="40"/>
      <c r="AS241" s="3"/>
    </row>
    <row r="242" spans="1:45" s="10" customFormat="1" ht="15" customHeight="1" x14ac:dyDescent="0.25">
      <c r="A242" s="2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9"/>
      <c r="AG242" s="36"/>
      <c r="AH242" s="36"/>
      <c r="AI242" s="36"/>
      <c r="AJ242" s="36"/>
      <c r="AK242" s="36"/>
      <c r="AL242" s="25"/>
      <c r="AM242" s="25"/>
      <c r="AN242" s="25"/>
      <c r="AO242" s="36"/>
      <c r="AP242" s="36"/>
      <c r="AQ242" s="36"/>
      <c r="AR242" s="40"/>
      <c r="AS242" s="3"/>
    </row>
  </sheetData>
  <sortState ref="B28:AN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>
      <selection activeCell="N16" sqref="N16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27" t="s">
        <v>110</v>
      </c>
      <c r="C1" s="65"/>
      <c r="D1" s="66"/>
      <c r="E1" s="67" t="s">
        <v>111</v>
      </c>
      <c r="F1" s="131"/>
      <c r="G1" s="65"/>
      <c r="H1" s="71"/>
      <c r="I1" s="8"/>
      <c r="J1" s="6"/>
      <c r="K1" s="10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2"/>
      <c r="AB1" s="172"/>
      <c r="AC1" s="71"/>
      <c r="AD1" s="71"/>
      <c r="AE1" s="8"/>
      <c r="AF1" s="6"/>
      <c r="AG1" s="10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4" t="s">
        <v>107</v>
      </c>
      <c r="C2" s="68"/>
      <c r="D2" s="173"/>
      <c r="E2" s="14" t="s">
        <v>12</v>
      </c>
      <c r="F2" s="15"/>
      <c r="G2" s="15"/>
      <c r="H2" s="15"/>
      <c r="I2" s="21"/>
      <c r="J2" s="16"/>
      <c r="K2" s="130"/>
      <c r="L2" s="23" t="s">
        <v>238</v>
      </c>
      <c r="M2" s="15"/>
      <c r="N2" s="15"/>
      <c r="O2" s="22"/>
      <c r="P2" s="20"/>
      <c r="Q2" s="23" t="s">
        <v>239</v>
      </c>
      <c r="R2" s="15"/>
      <c r="S2" s="15"/>
      <c r="T2" s="15"/>
      <c r="U2" s="21"/>
      <c r="V2" s="22"/>
      <c r="W2" s="20"/>
      <c r="X2" s="174" t="s">
        <v>240</v>
      </c>
      <c r="Y2" s="175"/>
      <c r="Z2" s="176"/>
      <c r="AA2" s="14" t="s">
        <v>12</v>
      </c>
      <c r="AB2" s="15"/>
      <c r="AC2" s="15"/>
      <c r="AD2" s="15"/>
      <c r="AE2" s="21"/>
      <c r="AF2" s="16"/>
      <c r="AG2" s="130"/>
      <c r="AH2" s="23" t="s">
        <v>241</v>
      </c>
      <c r="AI2" s="15"/>
      <c r="AJ2" s="15"/>
      <c r="AK2" s="22"/>
      <c r="AL2" s="20"/>
      <c r="AM2" s="23" t="s">
        <v>239</v>
      </c>
      <c r="AN2" s="15"/>
      <c r="AO2" s="15"/>
      <c r="AP2" s="15"/>
      <c r="AQ2" s="21"/>
      <c r="AR2" s="22"/>
      <c r="AS2" s="17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7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7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1995</v>
      </c>
      <c r="C4" s="26" t="s">
        <v>112</v>
      </c>
      <c r="D4" s="27" t="s">
        <v>113</v>
      </c>
      <c r="E4" s="26">
        <v>17</v>
      </c>
      <c r="F4" s="26">
        <v>0</v>
      </c>
      <c r="G4" s="26">
        <v>9</v>
      </c>
      <c r="H4" s="26">
        <v>4</v>
      </c>
      <c r="I4" s="26">
        <v>46</v>
      </c>
      <c r="J4" s="29"/>
      <c r="K4" s="25"/>
      <c r="L4" s="83"/>
      <c r="M4" s="19"/>
      <c r="N4" s="19"/>
      <c r="O4" s="19"/>
      <c r="P4" s="25"/>
      <c r="Q4" s="26"/>
      <c r="R4" s="26"/>
      <c r="S4" s="28"/>
      <c r="T4" s="26"/>
      <c r="U4" s="26"/>
      <c r="V4" s="178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83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6"/>
      <c r="D5" s="27"/>
      <c r="E5" s="26"/>
      <c r="F5" s="26"/>
      <c r="G5" s="26"/>
      <c r="H5" s="26"/>
      <c r="I5" s="26"/>
      <c r="J5" s="29"/>
      <c r="K5" s="25"/>
      <c r="L5" s="83"/>
      <c r="M5" s="19"/>
      <c r="N5" s="19"/>
      <c r="O5" s="19"/>
      <c r="P5" s="25"/>
      <c r="Q5" s="26"/>
      <c r="R5" s="26"/>
      <c r="S5" s="28"/>
      <c r="T5" s="26"/>
      <c r="U5" s="26"/>
      <c r="V5" s="178"/>
      <c r="W5" s="31"/>
      <c r="X5" s="26">
        <v>1996</v>
      </c>
      <c r="Y5" s="30" t="s">
        <v>59</v>
      </c>
      <c r="Z5" s="27" t="s">
        <v>113</v>
      </c>
      <c r="AA5" s="26">
        <v>13</v>
      </c>
      <c r="AB5" s="26">
        <v>0</v>
      </c>
      <c r="AC5" s="26">
        <v>25</v>
      </c>
      <c r="AD5" s="28">
        <v>5</v>
      </c>
      <c r="AE5" s="26"/>
      <c r="AF5" s="29"/>
      <c r="AG5" s="31"/>
      <c r="AH5" s="83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26"/>
      <c r="D6" s="27"/>
      <c r="E6" s="26"/>
      <c r="F6" s="26"/>
      <c r="G6" s="26"/>
      <c r="H6" s="26"/>
      <c r="I6" s="26"/>
      <c r="J6" s="29"/>
      <c r="K6" s="25"/>
      <c r="L6" s="83"/>
      <c r="M6" s="19"/>
      <c r="N6" s="19"/>
      <c r="O6" s="19"/>
      <c r="P6" s="25"/>
      <c r="Q6" s="26"/>
      <c r="R6" s="26"/>
      <c r="S6" s="28"/>
      <c r="T6" s="26"/>
      <c r="U6" s="26"/>
      <c r="V6" s="178"/>
      <c r="W6" s="31"/>
      <c r="X6" s="26">
        <v>1997</v>
      </c>
      <c r="Y6" s="30" t="s">
        <v>59</v>
      </c>
      <c r="Z6" s="27" t="s">
        <v>113</v>
      </c>
      <c r="AA6" s="26">
        <v>20</v>
      </c>
      <c r="AB6" s="26">
        <v>3</v>
      </c>
      <c r="AC6" s="26">
        <v>33</v>
      </c>
      <c r="AD6" s="28">
        <v>11</v>
      </c>
      <c r="AE6" s="26"/>
      <c r="AF6" s="29"/>
      <c r="AG6" s="31"/>
      <c r="AH6" s="83"/>
      <c r="AI6" s="19"/>
      <c r="AJ6" s="19"/>
      <c r="AK6" s="19"/>
      <c r="AL6" s="25"/>
      <c r="AM6" s="26"/>
      <c r="AN6" s="26"/>
      <c r="AO6" s="28"/>
      <c r="AP6" s="26"/>
      <c r="AQ6" s="26"/>
      <c r="AR6" s="28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6"/>
      <c r="D7" s="27"/>
      <c r="E7" s="26"/>
      <c r="F7" s="26"/>
      <c r="G7" s="26"/>
      <c r="H7" s="26"/>
      <c r="I7" s="26"/>
      <c r="J7" s="29"/>
      <c r="K7" s="25"/>
      <c r="L7" s="83"/>
      <c r="M7" s="19"/>
      <c r="N7" s="19"/>
      <c r="O7" s="19"/>
      <c r="P7" s="25"/>
      <c r="Q7" s="26"/>
      <c r="R7" s="26"/>
      <c r="S7" s="28"/>
      <c r="T7" s="26"/>
      <c r="U7" s="26"/>
      <c r="V7" s="178"/>
      <c r="W7" s="31"/>
      <c r="X7" s="26">
        <v>1998</v>
      </c>
      <c r="Y7" s="30" t="s">
        <v>72</v>
      </c>
      <c r="Z7" s="27" t="s">
        <v>113</v>
      </c>
      <c r="AA7" s="26"/>
      <c r="AB7" s="26"/>
      <c r="AC7" s="26"/>
      <c r="AD7" s="28"/>
      <c r="AE7" s="26"/>
      <c r="AF7" s="29"/>
      <c r="AG7" s="31"/>
      <c r="AH7" s="83"/>
      <c r="AI7" s="19"/>
      <c r="AJ7" s="19"/>
      <c r="AK7" s="19"/>
      <c r="AL7" s="25"/>
      <c r="AM7" s="26"/>
      <c r="AN7" s="26"/>
      <c r="AO7" s="28"/>
      <c r="AP7" s="26"/>
      <c r="AQ7" s="26"/>
      <c r="AR7" s="28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1999</v>
      </c>
      <c r="C8" s="26" t="s">
        <v>79</v>
      </c>
      <c r="D8" s="27" t="s">
        <v>115</v>
      </c>
      <c r="E8" s="26"/>
      <c r="F8" s="26"/>
      <c r="G8" s="26"/>
      <c r="H8" s="26"/>
      <c r="I8" s="26"/>
      <c r="J8" s="29"/>
      <c r="K8" s="25"/>
      <c r="L8" s="83"/>
      <c r="M8" s="19"/>
      <c r="N8" s="19"/>
      <c r="O8" s="19"/>
      <c r="P8" s="25"/>
      <c r="Q8" s="26">
        <v>4</v>
      </c>
      <c r="R8" s="28">
        <v>0</v>
      </c>
      <c r="S8" s="28">
        <v>3</v>
      </c>
      <c r="T8" s="28">
        <v>0</v>
      </c>
      <c r="U8" s="28">
        <v>15</v>
      </c>
      <c r="V8" s="28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83"/>
      <c r="AI8" s="19"/>
      <c r="AJ8" s="19"/>
      <c r="AK8" s="19"/>
      <c r="AL8" s="25"/>
      <c r="AM8" s="26"/>
      <c r="AN8" s="26"/>
      <c r="AO8" s="28"/>
      <c r="AP8" s="26"/>
      <c r="AQ8" s="26"/>
      <c r="AR8" s="28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2000</v>
      </c>
      <c r="C9" s="28" t="s">
        <v>108</v>
      </c>
      <c r="D9" s="27" t="s">
        <v>116</v>
      </c>
      <c r="E9" s="26">
        <v>23</v>
      </c>
      <c r="F9" s="26">
        <v>2</v>
      </c>
      <c r="G9" s="26">
        <v>42</v>
      </c>
      <c r="H9" s="26">
        <v>8</v>
      </c>
      <c r="I9" s="26">
        <v>117</v>
      </c>
      <c r="J9" s="29">
        <f>PRODUCT(I9/K9)</f>
        <v>0.56796116504854366</v>
      </c>
      <c r="K9" s="25">
        <v>206</v>
      </c>
      <c r="L9" s="83" t="s">
        <v>74</v>
      </c>
      <c r="M9" s="19"/>
      <c r="N9" s="19"/>
      <c r="O9" s="19"/>
      <c r="Q9" s="26"/>
      <c r="R9" s="28"/>
      <c r="S9" s="28"/>
      <c r="T9" s="28"/>
      <c r="U9" s="28"/>
      <c r="V9" s="28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83"/>
      <c r="AI9" s="19"/>
      <c r="AJ9" s="19"/>
      <c r="AK9" s="19"/>
      <c r="AM9" s="26"/>
      <c r="AN9" s="26"/>
      <c r="AO9" s="28"/>
      <c r="AP9" s="26"/>
      <c r="AQ9" s="26"/>
      <c r="AR9" s="28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74" t="s">
        <v>242</v>
      </c>
      <c r="C10" s="78"/>
      <c r="D10" s="77"/>
      <c r="E10" s="76">
        <f>SUM(E4:E9)</f>
        <v>40</v>
      </c>
      <c r="F10" s="76">
        <f>SUM(F4:F9)</f>
        <v>2</v>
      </c>
      <c r="G10" s="76">
        <f>SUM(G4:G9)</f>
        <v>51</v>
      </c>
      <c r="H10" s="76">
        <f>SUM(H4:H9)</f>
        <v>12</v>
      </c>
      <c r="I10" s="76">
        <f>SUM(I4:I9)</f>
        <v>163</v>
      </c>
      <c r="J10" s="179">
        <v>0</v>
      </c>
      <c r="K10" s="130">
        <f>SUM(K4:K9)</f>
        <v>206</v>
      </c>
      <c r="L10" s="23"/>
      <c r="M10" s="21"/>
      <c r="N10" s="95"/>
      <c r="O10" s="96"/>
      <c r="P10" s="25"/>
      <c r="Q10" s="76">
        <f>SUM(Q4:Q9)</f>
        <v>4</v>
      </c>
      <c r="R10" s="76">
        <f>SUM(R4:R9)</f>
        <v>0</v>
      </c>
      <c r="S10" s="76">
        <f>SUM(S4:S9)</f>
        <v>3</v>
      </c>
      <c r="T10" s="76">
        <f>SUM(T4:T9)</f>
        <v>0</v>
      </c>
      <c r="U10" s="76">
        <f>SUM(U4:U9)</f>
        <v>15</v>
      </c>
      <c r="V10" s="34">
        <v>0</v>
      </c>
      <c r="W10" s="130">
        <f>SUM(W4:W9)</f>
        <v>0</v>
      </c>
      <c r="X10" s="17" t="s">
        <v>242</v>
      </c>
      <c r="Y10" s="18"/>
      <c r="Z10" s="16"/>
      <c r="AA10" s="76">
        <f>SUM(AA4:AA9)</f>
        <v>33</v>
      </c>
      <c r="AB10" s="76">
        <f>SUM(AB4:AB9)</f>
        <v>3</v>
      </c>
      <c r="AC10" s="76">
        <f>SUM(AC4:AC9)</f>
        <v>58</v>
      </c>
      <c r="AD10" s="76">
        <f>SUM(AD4:AD9)</f>
        <v>16</v>
      </c>
      <c r="AE10" s="76">
        <f>SUM(AE4:AE9)</f>
        <v>0</v>
      </c>
      <c r="AF10" s="179">
        <v>0</v>
      </c>
      <c r="AG10" s="130">
        <f>SUM(AG4:AG9)</f>
        <v>0</v>
      </c>
      <c r="AH10" s="23"/>
      <c r="AI10" s="21"/>
      <c r="AJ10" s="95"/>
      <c r="AK10" s="96"/>
      <c r="AL10" s="25"/>
      <c r="AM10" s="76">
        <f>SUM(AM4:AM9)</f>
        <v>0</v>
      </c>
      <c r="AN10" s="76">
        <f>SUM(AN4:AN9)</f>
        <v>0</v>
      </c>
      <c r="AO10" s="76">
        <f>SUM(AO4:AO9)</f>
        <v>0</v>
      </c>
      <c r="AP10" s="76">
        <f>SUM(AP4:AP9)</f>
        <v>0</v>
      </c>
      <c r="AQ10" s="76">
        <f>SUM(AQ4:AQ9)</f>
        <v>0</v>
      </c>
      <c r="AR10" s="34">
        <v>0</v>
      </c>
      <c r="AS10" s="177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0" t="s">
        <v>243</v>
      </c>
      <c r="C12" s="181"/>
      <c r="D12" s="182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244</v>
      </c>
      <c r="O12" s="19" t="s">
        <v>245</v>
      </c>
      <c r="Q12" s="39"/>
      <c r="R12" s="39" t="s">
        <v>60</v>
      </c>
      <c r="S12" s="39"/>
      <c r="T12" s="36" t="s">
        <v>169</v>
      </c>
      <c r="U12" s="25"/>
      <c r="V12" s="31"/>
      <c r="W12" s="31"/>
      <c r="X12" s="183"/>
      <c r="Y12" s="183"/>
      <c r="Z12" s="183"/>
      <c r="AA12" s="183"/>
      <c r="AB12" s="183"/>
      <c r="AC12" s="36"/>
      <c r="AD12" s="36"/>
      <c r="AE12" s="36"/>
      <c r="AF12" s="36"/>
      <c r="AG12" s="36"/>
      <c r="AH12" s="36"/>
      <c r="AI12" s="36"/>
      <c r="AJ12" s="36"/>
      <c r="AK12" s="36"/>
      <c r="AM12" s="31"/>
      <c r="AN12" s="183"/>
      <c r="AO12" s="183"/>
      <c r="AP12" s="183"/>
      <c r="AQ12" s="183"/>
      <c r="AR12" s="183"/>
      <c r="AS12" s="183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184">
        <v>640</v>
      </c>
      <c r="F13" s="184">
        <v>58</v>
      </c>
      <c r="G13" s="184">
        <v>1660</v>
      </c>
      <c r="H13" s="184">
        <v>151</v>
      </c>
      <c r="I13" s="184">
        <v>2957</v>
      </c>
      <c r="J13" s="185">
        <v>0.502</v>
      </c>
      <c r="K13" s="36">
        <f>PRODUCT(I13/J13)</f>
        <v>5890.4382470119517</v>
      </c>
      <c r="L13" s="186">
        <f t="shared" ref="L13:L14" si="0">PRODUCT((F13+G13)/E13)</f>
        <v>2.6843750000000002</v>
      </c>
      <c r="M13" s="186">
        <f t="shared" ref="M13:M14" si="1">PRODUCT(H13/E13)</f>
        <v>0.23593749999999999</v>
      </c>
      <c r="N13" s="186">
        <f t="shared" ref="N13:N14" si="2">PRODUCT((F13+G13+H13)/E13)</f>
        <v>2.9203125000000001</v>
      </c>
      <c r="O13" s="186">
        <f t="shared" ref="O13:O14" si="3">PRODUCT(I13/E13)</f>
        <v>4.6203124999999998</v>
      </c>
      <c r="Q13" s="39"/>
      <c r="R13" s="39"/>
      <c r="S13" s="39"/>
      <c r="T13" s="36" t="s">
        <v>173</v>
      </c>
      <c r="U13" s="36"/>
      <c r="V13" s="36"/>
      <c r="W13" s="36"/>
      <c r="X13" s="39"/>
      <c r="Y13" s="39"/>
      <c r="Z13" s="39"/>
      <c r="AA13" s="39"/>
      <c r="AB13" s="39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87" t="s">
        <v>107</v>
      </c>
      <c r="C14" s="188"/>
      <c r="D14" s="189"/>
      <c r="E14" s="184">
        <f>PRODUCT(E10+Q10)</f>
        <v>44</v>
      </c>
      <c r="F14" s="184">
        <f>PRODUCT(F10+R10)</f>
        <v>2</v>
      </c>
      <c r="G14" s="184">
        <f>PRODUCT(G10+S10)</f>
        <v>54</v>
      </c>
      <c r="H14" s="184">
        <f>PRODUCT(H10+T10)</f>
        <v>12</v>
      </c>
      <c r="I14" s="184">
        <f>PRODUCT(I10+U10)</f>
        <v>178</v>
      </c>
      <c r="J14" s="185"/>
      <c r="K14" s="36">
        <f>PRODUCT(K10+W10)</f>
        <v>206</v>
      </c>
      <c r="L14" s="186">
        <f t="shared" si="0"/>
        <v>1.2727272727272727</v>
      </c>
      <c r="M14" s="186">
        <f t="shared" si="1"/>
        <v>0.27272727272727271</v>
      </c>
      <c r="N14" s="186">
        <f t="shared" si="2"/>
        <v>1.5454545454545454</v>
      </c>
      <c r="O14" s="186">
        <f t="shared" si="3"/>
        <v>4.0454545454545459</v>
      </c>
      <c r="Q14" s="39"/>
      <c r="R14" s="39"/>
      <c r="S14" s="39"/>
      <c r="T14" s="36" t="s">
        <v>170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90" t="s">
        <v>240</v>
      </c>
      <c r="C15" s="191"/>
      <c r="D15" s="192"/>
      <c r="E15" s="184">
        <f>PRODUCT(AA10+AM10)</f>
        <v>33</v>
      </c>
      <c r="F15" s="184">
        <f>PRODUCT(AB10+AN10)</f>
        <v>3</v>
      </c>
      <c r="G15" s="184">
        <f>PRODUCT(AC10+AO10)</f>
        <v>58</v>
      </c>
      <c r="H15" s="184">
        <f>PRODUCT(AD10+AP10)</f>
        <v>16</v>
      </c>
      <c r="I15" s="184">
        <f>PRODUCT(AE10+AQ10)</f>
        <v>0</v>
      </c>
      <c r="J15" s="185">
        <v>0</v>
      </c>
      <c r="K15" s="25">
        <f>PRODUCT(AG10+AS10)</f>
        <v>0</v>
      </c>
      <c r="L15" s="186">
        <v>0</v>
      </c>
      <c r="M15" s="186">
        <v>0</v>
      </c>
      <c r="N15" s="186">
        <v>0</v>
      </c>
      <c r="O15" s="186">
        <v>0</v>
      </c>
      <c r="Q15" s="39"/>
      <c r="R15" s="39"/>
      <c r="S15" s="36"/>
      <c r="T15" s="36" t="s">
        <v>174</v>
      </c>
      <c r="U15" s="25"/>
      <c r="V15" s="25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93" t="s">
        <v>242</v>
      </c>
      <c r="C16" s="85"/>
      <c r="D16" s="194"/>
      <c r="E16" s="184">
        <f>SUM(E13:E15)</f>
        <v>717</v>
      </c>
      <c r="F16" s="184">
        <f t="shared" ref="F16:I16" si="4">SUM(F13:F15)</f>
        <v>63</v>
      </c>
      <c r="G16" s="184">
        <f t="shared" si="4"/>
        <v>1772</v>
      </c>
      <c r="H16" s="184">
        <f t="shared" si="4"/>
        <v>179</v>
      </c>
      <c r="I16" s="184">
        <f t="shared" si="4"/>
        <v>3135</v>
      </c>
      <c r="J16" s="185"/>
      <c r="K16" s="36">
        <f>SUM(K13:K15)</f>
        <v>6096.4382470119517</v>
      </c>
      <c r="L16" s="186">
        <f>PRODUCT((F16+G16)/E16)</f>
        <v>2.5592747559274756</v>
      </c>
      <c r="M16" s="186">
        <f>PRODUCT(H16/E16)</f>
        <v>0.24965132496513251</v>
      </c>
      <c r="N16" s="186">
        <f>PRODUCT((F16+G16+H16)/E16)</f>
        <v>2.8089260808926082</v>
      </c>
      <c r="O16" s="186">
        <f>PRODUCT(I16/E16)</f>
        <v>4.3723849372384933</v>
      </c>
      <c r="Q16" s="25"/>
      <c r="R16" s="25"/>
      <c r="S16" s="25"/>
      <c r="T16" s="36" t="s">
        <v>171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36" t="s">
        <v>235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 t="s">
        <v>175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H175" s="36"/>
      <c r="AI175" s="36"/>
      <c r="AJ175" s="36"/>
      <c r="AK175" s="36"/>
      <c r="AL175" s="25"/>
    </row>
    <row r="176" spans="1:57" ht="14.25" x14ac:dyDescent="0.2">
      <c r="L176"/>
      <c r="M176"/>
      <c r="N17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H176" s="36"/>
      <c r="AI176" s="36"/>
      <c r="AJ176" s="36"/>
      <c r="AK176" s="36"/>
      <c r="AL176" s="25"/>
    </row>
    <row r="177" spans="12:38" ht="14.25" x14ac:dyDescent="0.2">
      <c r="L177"/>
      <c r="M177"/>
      <c r="N177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H177" s="36"/>
      <c r="AI177" s="36"/>
      <c r="AJ177" s="36"/>
      <c r="AK177" s="36"/>
      <c r="AL177" s="25"/>
    </row>
    <row r="178" spans="12:38" ht="14.25" x14ac:dyDescent="0.2">
      <c r="L178" s="25"/>
      <c r="M178" s="25"/>
      <c r="N178" s="25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H178" s="36"/>
      <c r="AI178" s="36"/>
      <c r="AJ178" s="36"/>
      <c r="AK178" s="36"/>
      <c r="AL178" s="25"/>
    </row>
    <row r="179" spans="12:38" ht="14.25" x14ac:dyDescent="0.2">
      <c r="L179" s="25"/>
      <c r="M179" s="25"/>
      <c r="N179" s="2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H179" s="36"/>
      <c r="AI179" s="36"/>
      <c r="AJ179" s="36"/>
      <c r="AK179" s="36"/>
      <c r="AL179" s="25"/>
    </row>
    <row r="180" spans="12:38" ht="14.25" x14ac:dyDescent="0.2">
      <c r="L180" s="25"/>
      <c r="M180" s="25"/>
      <c r="N180" s="25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H180" s="36"/>
      <c r="AI180" s="36"/>
      <c r="AJ180" s="36"/>
      <c r="AK180" s="36"/>
      <c r="AL180" s="25"/>
    </row>
    <row r="181" spans="12:38" ht="14.25" x14ac:dyDescent="0.2">
      <c r="L181" s="25"/>
      <c r="M181" s="25"/>
      <c r="N181" s="25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H181" s="25"/>
      <c r="AI181" s="25"/>
      <c r="AJ181" s="25"/>
      <c r="AK181" s="25"/>
      <c r="AL181" s="25"/>
    </row>
    <row r="182" spans="12:38" x14ac:dyDescent="0.25"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12:38" x14ac:dyDescent="0.25"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12:38" x14ac:dyDescent="0.25"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12:38" x14ac:dyDescent="0.25"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12:38" x14ac:dyDescent="0.25"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12:38" x14ac:dyDescent="0.25"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12:38" x14ac:dyDescent="0.25"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12:38" x14ac:dyDescent="0.25"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12:38" x14ac:dyDescent="0.25"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27.85546875" style="62" customWidth="1"/>
    <col min="3" max="3" width="23" style="63" customWidth="1"/>
    <col min="4" max="4" width="10.5703125" style="87" customWidth="1"/>
    <col min="5" max="5" width="8.85546875" style="87" customWidth="1"/>
    <col min="6" max="6" width="0.7109375" style="31" customWidth="1"/>
    <col min="7" max="10" width="5.28515625" style="63" customWidth="1"/>
    <col min="11" max="11" width="6.140625" style="63" customWidth="1"/>
    <col min="12" max="12" width="7.85546875" style="63" customWidth="1"/>
    <col min="13" max="16" width="5.28515625" style="63" customWidth="1"/>
    <col min="17" max="21" width="6.7109375" style="117" customWidth="1"/>
    <col min="22" max="22" width="11" style="63" customWidth="1"/>
    <col min="23" max="23" width="27.28515625" style="87" customWidth="1"/>
    <col min="24" max="24" width="14" style="63" customWidth="1"/>
    <col min="25" max="30" width="9.140625" style="3"/>
  </cols>
  <sheetData>
    <row r="1" spans="1:30" ht="18.75" x14ac:dyDescent="0.3">
      <c r="A1" s="9"/>
      <c r="B1" s="91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3"/>
      <c r="R1" s="113"/>
      <c r="S1" s="113"/>
      <c r="T1" s="113"/>
      <c r="U1" s="113"/>
      <c r="V1" s="68"/>
      <c r="W1" s="69"/>
      <c r="X1" s="68"/>
      <c r="Y1" s="70"/>
      <c r="Z1" s="70"/>
      <c r="AA1" s="70"/>
      <c r="AB1" s="70"/>
      <c r="AC1" s="70"/>
      <c r="AD1" s="70"/>
    </row>
    <row r="2" spans="1:30" ht="15.75" x14ac:dyDescent="0.25">
      <c r="A2" s="9"/>
      <c r="B2" s="112" t="s">
        <v>110</v>
      </c>
      <c r="C2" s="90" t="s">
        <v>111</v>
      </c>
      <c r="D2" s="12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71"/>
      <c r="X2" s="12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34</v>
      </c>
      <c r="C3" s="23" t="s">
        <v>35</v>
      </c>
      <c r="D3" s="74" t="s">
        <v>36</v>
      </c>
      <c r="E3" s="75" t="s">
        <v>1</v>
      </c>
      <c r="F3" s="25"/>
      <c r="G3" s="76" t="s">
        <v>37</v>
      </c>
      <c r="H3" s="77" t="s">
        <v>38</v>
      </c>
      <c r="I3" s="77" t="s">
        <v>31</v>
      </c>
      <c r="J3" s="18" t="s">
        <v>39</v>
      </c>
      <c r="K3" s="78" t="s">
        <v>40</v>
      </c>
      <c r="L3" s="78" t="s">
        <v>41</v>
      </c>
      <c r="M3" s="76" t="s">
        <v>42</v>
      </c>
      <c r="N3" s="76" t="s">
        <v>30</v>
      </c>
      <c r="O3" s="77" t="s">
        <v>43</v>
      </c>
      <c r="P3" s="76" t="s">
        <v>38</v>
      </c>
      <c r="Q3" s="115" t="s">
        <v>16</v>
      </c>
      <c r="R3" s="115">
        <v>1</v>
      </c>
      <c r="S3" s="115">
        <v>2</v>
      </c>
      <c r="T3" s="115">
        <v>3</v>
      </c>
      <c r="U3" s="115" t="s">
        <v>44</v>
      </c>
      <c r="V3" s="18" t="s">
        <v>21</v>
      </c>
      <c r="W3" s="17" t="s">
        <v>45</v>
      </c>
      <c r="X3" s="17" t="s">
        <v>46</v>
      </c>
      <c r="Y3" s="70"/>
      <c r="Z3" s="70"/>
      <c r="AA3" s="70"/>
      <c r="AB3" s="70"/>
      <c r="AC3" s="70"/>
      <c r="AD3" s="70"/>
    </row>
    <row r="4" spans="1:30" x14ac:dyDescent="0.25">
      <c r="A4" s="9"/>
      <c r="B4" s="104" t="s">
        <v>81</v>
      </c>
      <c r="C4" s="105" t="s">
        <v>82</v>
      </c>
      <c r="D4" s="106" t="s">
        <v>61</v>
      </c>
      <c r="E4" s="107" t="s">
        <v>118</v>
      </c>
      <c r="F4" s="25"/>
      <c r="G4" s="79"/>
      <c r="H4" s="79"/>
      <c r="I4" s="108">
        <v>1</v>
      </c>
      <c r="J4" s="109"/>
      <c r="K4" s="109" t="s">
        <v>80</v>
      </c>
      <c r="L4" s="109"/>
      <c r="M4" s="79">
        <v>1</v>
      </c>
      <c r="N4" s="79"/>
      <c r="O4" s="79">
        <v>1</v>
      </c>
      <c r="P4" s="79"/>
      <c r="Q4" s="111" t="s">
        <v>177</v>
      </c>
      <c r="R4" s="111" t="s">
        <v>64</v>
      </c>
      <c r="S4" s="110"/>
      <c r="T4" s="110" t="s">
        <v>178</v>
      </c>
      <c r="U4" s="110" t="s">
        <v>62</v>
      </c>
      <c r="V4" s="156">
        <v>0.75</v>
      </c>
      <c r="W4" s="105" t="s">
        <v>130</v>
      </c>
      <c r="X4" s="111" t="s">
        <v>83</v>
      </c>
      <c r="Y4" s="70"/>
      <c r="Z4" s="70"/>
      <c r="AA4" s="70"/>
      <c r="AB4" s="70"/>
      <c r="AC4" s="70"/>
      <c r="AD4" s="70"/>
    </row>
    <row r="5" spans="1:30" x14ac:dyDescent="0.25">
      <c r="A5" s="9"/>
      <c r="B5" s="104" t="s">
        <v>84</v>
      </c>
      <c r="C5" s="105" t="s">
        <v>85</v>
      </c>
      <c r="D5" s="106" t="s">
        <v>61</v>
      </c>
      <c r="E5" s="107" t="s">
        <v>118</v>
      </c>
      <c r="F5" s="25"/>
      <c r="G5" s="79"/>
      <c r="H5" s="79"/>
      <c r="I5" s="108">
        <v>1</v>
      </c>
      <c r="J5" s="109"/>
      <c r="K5" s="109" t="s">
        <v>80</v>
      </c>
      <c r="L5" s="109"/>
      <c r="M5" s="79">
        <v>1</v>
      </c>
      <c r="N5" s="79"/>
      <c r="O5" s="79"/>
      <c r="P5" s="79"/>
      <c r="Q5" s="111" t="s">
        <v>69</v>
      </c>
      <c r="R5" s="111"/>
      <c r="S5" s="110" t="s">
        <v>64</v>
      </c>
      <c r="T5" s="110" t="s">
        <v>63</v>
      </c>
      <c r="U5" s="110" t="s">
        <v>67</v>
      </c>
      <c r="V5" s="156">
        <v>0.2</v>
      </c>
      <c r="W5" s="105" t="s">
        <v>131</v>
      </c>
      <c r="X5" s="111" t="s">
        <v>86</v>
      </c>
      <c r="Y5" s="70"/>
      <c r="Z5" s="25"/>
      <c r="AA5" s="70"/>
      <c r="AB5" s="70"/>
      <c r="AC5" s="70"/>
      <c r="AD5" s="70"/>
    </row>
    <row r="6" spans="1:30" x14ac:dyDescent="0.25">
      <c r="A6" s="9"/>
      <c r="B6" s="104" t="s">
        <v>87</v>
      </c>
      <c r="C6" s="105" t="s">
        <v>88</v>
      </c>
      <c r="D6" s="106" t="s">
        <v>61</v>
      </c>
      <c r="E6" s="157" t="s">
        <v>119</v>
      </c>
      <c r="F6" s="25"/>
      <c r="G6" s="79"/>
      <c r="H6" s="79"/>
      <c r="I6" s="108">
        <v>1</v>
      </c>
      <c r="J6" s="109"/>
      <c r="K6" s="109" t="s">
        <v>80</v>
      </c>
      <c r="L6" s="109"/>
      <c r="M6" s="79">
        <v>1</v>
      </c>
      <c r="N6" s="79"/>
      <c r="O6" s="79">
        <v>1</v>
      </c>
      <c r="P6" s="79"/>
      <c r="Q6" s="111" t="s">
        <v>179</v>
      </c>
      <c r="R6" s="111"/>
      <c r="S6" s="110" t="s">
        <v>67</v>
      </c>
      <c r="T6" s="110"/>
      <c r="U6" s="110" t="s">
        <v>69</v>
      </c>
      <c r="V6" s="156">
        <v>0.14299999999999999</v>
      </c>
      <c r="W6" s="105" t="s">
        <v>132</v>
      </c>
      <c r="X6" s="111" t="s">
        <v>89</v>
      </c>
      <c r="Y6" s="70"/>
      <c r="Z6" s="70"/>
      <c r="AA6" s="70"/>
      <c r="AB6" s="70"/>
      <c r="AC6" s="70"/>
      <c r="AD6" s="70"/>
    </row>
    <row r="7" spans="1:30" x14ac:dyDescent="0.25">
      <c r="A7" s="9"/>
      <c r="B7" s="104" t="s">
        <v>90</v>
      </c>
      <c r="C7" s="105" t="s">
        <v>91</v>
      </c>
      <c r="D7" s="106" t="s">
        <v>61</v>
      </c>
      <c r="E7" s="157" t="s">
        <v>119</v>
      </c>
      <c r="F7" s="25"/>
      <c r="G7" s="79"/>
      <c r="H7" s="79"/>
      <c r="I7" s="108">
        <v>1</v>
      </c>
      <c r="J7" s="109"/>
      <c r="K7" s="109" t="s">
        <v>80</v>
      </c>
      <c r="L7" s="109"/>
      <c r="M7" s="79">
        <v>1</v>
      </c>
      <c r="N7" s="79"/>
      <c r="O7" s="79">
        <v>1</v>
      </c>
      <c r="P7" s="79"/>
      <c r="Q7" s="111" t="s">
        <v>66</v>
      </c>
      <c r="R7" s="111"/>
      <c r="S7" s="111"/>
      <c r="T7" s="111" t="s">
        <v>63</v>
      </c>
      <c r="U7" s="111" t="s">
        <v>62</v>
      </c>
      <c r="V7" s="156">
        <v>0.66700000000000004</v>
      </c>
      <c r="W7" s="105" t="s">
        <v>133</v>
      </c>
      <c r="X7" s="111" t="s">
        <v>92</v>
      </c>
      <c r="Y7" s="70"/>
      <c r="Z7" s="70"/>
      <c r="AA7" s="70"/>
      <c r="AB7" s="70"/>
      <c r="AC7" s="70"/>
      <c r="AD7" s="70"/>
    </row>
    <row r="8" spans="1:30" x14ac:dyDescent="0.25">
      <c r="A8" s="24"/>
      <c r="B8" s="104" t="s">
        <v>134</v>
      </c>
      <c r="C8" s="105" t="s">
        <v>135</v>
      </c>
      <c r="D8" s="106" t="s">
        <v>61</v>
      </c>
      <c r="E8" s="157" t="s">
        <v>119</v>
      </c>
      <c r="F8" s="25"/>
      <c r="G8" s="79">
        <v>1</v>
      </c>
      <c r="H8" s="79"/>
      <c r="I8" s="108"/>
      <c r="J8" s="109"/>
      <c r="K8" s="109" t="s">
        <v>80</v>
      </c>
      <c r="L8" s="109"/>
      <c r="M8" s="79">
        <v>1</v>
      </c>
      <c r="N8" s="79"/>
      <c r="O8" s="79">
        <v>3</v>
      </c>
      <c r="P8" s="79"/>
      <c r="Q8" s="111" t="s">
        <v>180</v>
      </c>
      <c r="R8" s="111" t="s">
        <v>64</v>
      </c>
      <c r="S8" s="110" t="s">
        <v>67</v>
      </c>
      <c r="T8" s="110" t="s">
        <v>65</v>
      </c>
      <c r="U8" s="110" t="s">
        <v>181</v>
      </c>
      <c r="V8" s="156">
        <v>0.3</v>
      </c>
      <c r="W8" s="105" t="s">
        <v>136</v>
      </c>
      <c r="X8" s="111" t="s">
        <v>137</v>
      </c>
      <c r="Y8" s="70"/>
      <c r="Z8" s="70"/>
      <c r="AA8" s="70"/>
      <c r="AB8" s="70"/>
      <c r="AC8" s="70"/>
      <c r="AD8" s="70"/>
    </row>
    <row r="9" spans="1:30" x14ac:dyDescent="0.25">
      <c r="A9" s="24"/>
      <c r="B9" s="104" t="s">
        <v>93</v>
      </c>
      <c r="C9" s="105" t="s">
        <v>94</v>
      </c>
      <c r="D9" s="106" t="s">
        <v>61</v>
      </c>
      <c r="E9" s="157" t="s">
        <v>119</v>
      </c>
      <c r="F9" s="25"/>
      <c r="G9" s="79">
        <v>1</v>
      </c>
      <c r="H9" s="79"/>
      <c r="I9" s="108"/>
      <c r="J9" s="109"/>
      <c r="K9" s="109" t="s">
        <v>80</v>
      </c>
      <c r="L9" s="109"/>
      <c r="M9" s="79">
        <v>1</v>
      </c>
      <c r="N9" s="79"/>
      <c r="O9" s="79">
        <v>1</v>
      </c>
      <c r="P9" s="79"/>
      <c r="Q9" s="111" t="s">
        <v>182</v>
      </c>
      <c r="R9" s="111"/>
      <c r="S9" s="110"/>
      <c r="T9" s="110" t="s">
        <v>63</v>
      </c>
      <c r="U9" s="110" t="s">
        <v>65</v>
      </c>
      <c r="V9" s="156">
        <v>0.33300000000000002</v>
      </c>
      <c r="W9" s="105" t="s">
        <v>132</v>
      </c>
      <c r="X9" s="111" t="s">
        <v>95</v>
      </c>
      <c r="Y9" s="70"/>
      <c r="Z9" s="70"/>
      <c r="AA9" s="70"/>
      <c r="AB9" s="70"/>
      <c r="AC9" s="70"/>
      <c r="AD9" s="70"/>
    </row>
    <row r="10" spans="1:30" x14ac:dyDescent="0.25">
      <c r="A10" s="24"/>
      <c r="B10" s="104" t="s">
        <v>96</v>
      </c>
      <c r="C10" s="105" t="s">
        <v>97</v>
      </c>
      <c r="D10" s="106" t="s">
        <v>61</v>
      </c>
      <c r="E10" s="157" t="s">
        <v>120</v>
      </c>
      <c r="F10" s="25"/>
      <c r="G10" s="79"/>
      <c r="H10" s="79"/>
      <c r="I10" s="108">
        <v>1</v>
      </c>
      <c r="J10" s="109"/>
      <c r="K10" s="109" t="s">
        <v>80</v>
      </c>
      <c r="L10" s="109"/>
      <c r="M10" s="79">
        <v>1</v>
      </c>
      <c r="N10" s="79"/>
      <c r="O10" s="79">
        <v>1</v>
      </c>
      <c r="P10" s="79"/>
      <c r="Q10" s="111" t="s">
        <v>183</v>
      </c>
      <c r="R10" s="111"/>
      <c r="S10" s="110"/>
      <c r="T10" s="110" t="s">
        <v>63</v>
      </c>
      <c r="U10" s="110" t="s">
        <v>184</v>
      </c>
      <c r="V10" s="156">
        <v>0.25</v>
      </c>
      <c r="W10" s="105" t="s">
        <v>138</v>
      </c>
      <c r="X10" s="111" t="s">
        <v>98</v>
      </c>
      <c r="Y10" s="70"/>
      <c r="Z10" s="70"/>
      <c r="AA10" s="70"/>
      <c r="AB10" s="70"/>
      <c r="AC10" s="70"/>
      <c r="AD10" s="70"/>
    </row>
    <row r="11" spans="1:30" x14ac:dyDescent="0.25">
      <c r="A11" s="9"/>
      <c r="B11" s="104" t="s">
        <v>99</v>
      </c>
      <c r="C11" s="105" t="s">
        <v>100</v>
      </c>
      <c r="D11" s="106" t="s">
        <v>61</v>
      </c>
      <c r="E11" s="157" t="s">
        <v>120</v>
      </c>
      <c r="F11" s="25"/>
      <c r="G11" s="79">
        <v>1</v>
      </c>
      <c r="H11" s="79"/>
      <c r="I11" s="108"/>
      <c r="J11" s="109"/>
      <c r="K11" s="109" t="s">
        <v>80</v>
      </c>
      <c r="L11" s="109"/>
      <c r="M11" s="79">
        <v>1</v>
      </c>
      <c r="N11" s="79">
        <v>1</v>
      </c>
      <c r="O11" s="79">
        <v>3</v>
      </c>
      <c r="P11" s="79">
        <v>1</v>
      </c>
      <c r="Q11" s="111" t="s">
        <v>185</v>
      </c>
      <c r="R11" s="111"/>
      <c r="S11" s="110"/>
      <c r="T11" s="110" t="s">
        <v>178</v>
      </c>
      <c r="U11" s="110" t="s">
        <v>105</v>
      </c>
      <c r="V11" s="156">
        <v>0.66700000000000004</v>
      </c>
      <c r="W11" s="105" t="s">
        <v>136</v>
      </c>
      <c r="X11" s="111" t="s">
        <v>101</v>
      </c>
      <c r="Y11" s="70"/>
      <c r="Z11" s="70"/>
      <c r="AA11" s="70"/>
      <c r="AB11" s="70"/>
      <c r="AC11" s="70"/>
      <c r="AD11" s="70"/>
    </row>
    <row r="12" spans="1:30" x14ac:dyDescent="0.25">
      <c r="A12" s="9"/>
      <c r="B12" s="104" t="s">
        <v>139</v>
      </c>
      <c r="C12" s="105" t="s">
        <v>140</v>
      </c>
      <c r="D12" s="106" t="s">
        <v>61</v>
      </c>
      <c r="E12" s="157" t="s">
        <v>119</v>
      </c>
      <c r="F12" s="25"/>
      <c r="G12" s="79">
        <v>1</v>
      </c>
      <c r="H12" s="79"/>
      <c r="I12" s="108"/>
      <c r="J12" s="109"/>
      <c r="K12" s="109" t="s">
        <v>80</v>
      </c>
      <c r="L12" s="109"/>
      <c r="M12" s="79">
        <v>1</v>
      </c>
      <c r="N12" s="79"/>
      <c r="O12" s="79"/>
      <c r="P12" s="79"/>
      <c r="Q12" s="111" t="s">
        <v>66</v>
      </c>
      <c r="R12" s="111"/>
      <c r="S12" s="110"/>
      <c r="T12" s="110" t="s">
        <v>66</v>
      </c>
      <c r="U12" s="110"/>
      <c r="V12" s="156">
        <v>0.66700000000000004</v>
      </c>
      <c r="W12" s="105" t="s">
        <v>141</v>
      </c>
      <c r="X12" s="111" t="s">
        <v>142</v>
      </c>
      <c r="Y12" s="70"/>
      <c r="Z12" s="70"/>
      <c r="AA12" s="70"/>
      <c r="AB12" s="70"/>
      <c r="AC12" s="70"/>
      <c r="AD12" s="70"/>
    </row>
    <row r="13" spans="1:30" x14ac:dyDescent="0.25">
      <c r="A13" s="24"/>
      <c r="B13" s="23" t="s">
        <v>7</v>
      </c>
      <c r="C13" s="18"/>
      <c r="D13" s="17"/>
      <c r="E13" s="80"/>
      <c r="F13" s="81"/>
      <c r="G13" s="19">
        <f>SUM(G4:G12)</f>
        <v>4</v>
      </c>
      <c r="H13" s="19"/>
      <c r="I13" s="19">
        <f>SUM(I4:I11)</f>
        <v>5</v>
      </c>
      <c r="J13" s="18"/>
      <c r="K13" s="18"/>
      <c r="L13" s="18"/>
      <c r="M13" s="19">
        <f>SUM(M4:M12)</f>
        <v>9</v>
      </c>
      <c r="N13" s="19">
        <f>SUM(N4:N12)</f>
        <v>1</v>
      </c>
      <c r="O13" s="19">
        <f>SUM(O4:O12)</f>
        <v>11</v>
      </c>
      <c r="P13" s="19">
        <f>SUM(P4:P12)</f>
        <v>1</v>
      </c>
      <c r="Q13" s="83" t="s">
        <v>186</v>
      </c>
      <c r="R13" s="83" t="s">
        <v>67</v>
      </c>
      <c r="S13" s="83" t="s">
        <v>189</v>
      </c>
      <c r="T13" s="83" t="s">
        <v>187</v>
      </c>
      <c r="U13" s="83" t="s">
        <v>188</v>
      </c>
      <c r="V13" s="34">
        <v>0.40400000000000003</v>
      </c>
      <c r="W13" s="82"/>
      <c r="X13" s="83"/>
      <c r="Y13" s="70"/>
      <c r="Z13" s="70"/>
      <c r="AA13" s="70"/>
      <c r="AB13" s="70"/>
      <c r="AC13" s="70"/>
      <c r="AD13" s="70"/>
    </row>
    <row r="14" spans="1:30" x14ac:dyDescent="0.25">
      <c r="A14" s="24"/>
      <c r="B14" s="158" t="s">
        <v>48</v>
      </c>
      <c r="C14" s="159" t="s">
        <v>143</v>
      </c>
      <c r="D14" s="160"/>
      <c r="E14" s="65"/>
      <c r="F14" s="66"/>
      <c r="G14" s="89"/>
      <c r="H14" s="161"/>
      <c r="I14" s="119"/>
      <c r="J14" s="161"/>
      <c r="K14" s="120"/>
      <c r="L14" s="161"/>
      <c r="M14" s="120"/>
      <c r="N14" s="120"/>
      <c r="O14" s="120"/>
      <c r="P14" s="120"/>
      <c r="Q14" s="165"/>
      <c r="R14" s="165"/>
      <c r="S14" s="165"/>
      <c r="T14" s="165"/>
      <c r="U14" s="166"/>
      <c r="V14" s="120"/>
      <c r="W14" s="88"/>
      <c r="X14" s="162"/>
      <c r="Y14" s="70"/>
      <c r="Z14" s="70"/>
      <c r="AA14" s="70"/>
      <c r="AB14" s="70"/>
      <c r="AC14" s="70"/>
      <c r="AD14" s="70"/>
    </row>
    <row r="15" spans="1:30" x14ac:dyDescent="0.25">
      <c r="A15" s="24"/>
      <c r="B15" s="163"/>
      <c r="C15" s="92"/>
      <c r="D15" s="92"/>
      <c r="E15" s="85"/>
      <c r="F15" s="85"/>
      <c r="G15" s="84"/>
      <c r="H15" s="93"/>
      <c r="I15" s="84"/>
      <c r="J15" s="93"/>
      <c r="K15" s="84"/>
      <c r="L15" s="84"/>
      <c r="M15" s="84"/>
      <c r="N15" s="84"/>
      <c r="O15" s="84"/>
      <c r="P15" s="84"/>
      <c r="Q15" s="167"/>
      <c r="R15" s="167"/>
      <c r="S15" s="167"/>
      <c r="T15" s="167"/>
      <c r="U15" s="167"/>
      <c r="V15" s="84"/>
      <c r="W15" s="84"/>
      <c r="X15" s="164"/>
      <c r="Y15" s="70"/>
      <c r="Z15" s="70"/>
      <c r="AA15" s="70"/>
      <c r="AB15" s="70"/>
      <c r="AC15" s="70"/>
      <c r="AD15" s="70"/>
    </row>
    <row r="16" spans="1:30" x14ac:dyDescent="0.25">
      <c r="A16" s="9"/>
      <c r="B16" s="23" t="s">
        <v>102</v>
      </c>
      <c r="C16" s="23" t="s">
        <v>35</v>
      </c>
      <c r="D16" s="17" t="s">
        <v>36</v>
      </c>
      <c r="E16" s="22" t="s">
        <v>1</v>
      </c>
      <c r="F16" s="25"/>
      <c r="G16" s="19" t="s">
        <v>37</v>
      </c>
      <c r="H16" s="16" t="s">
        <v>38</v>
      </c>
      <c r="I16" s="16" t="s">
        <v>31</v>
      </c>
      <c r="J16" s="18" t="s">
        <v>39</v>
      </c>
      <c r="K16" s="18" t="s">
        <v>40</v>
      </c>
      <c r="L16" s="18" t="s">
        <v>41</v>
      </c>
      <c r="M16" s="19" t="s">
        <v>42</v>
      </c>
      <c r="N16" s="19" t="s">
        <v>30</v>
      </c>
      <c r="O16" s="16" t="s">
        <v>43</v>
      </c>
      <c r="P16" s="19" t="s">
        <v>38</v>
      </c>
      <c r="Q16" s="83" t="s">
        <v>16</v>
      </c>
      <c r="R16" s="83">
        <v>1</v>
      </c>
      <c r="S16" s="83">
        <v>2</v>
      </c>
      <c r="T16" s="83">
        <v>3</v>
      </c>
      <c r="U16" s="83" t="s">
        <v>44</v>
      </c>
      <c r="V16" s="18" t="s">
        <v>21</v>
      </c>
      <c r="W16" s="17" t="s">
        <v>45</v>
      </c>
      <c r="X16" s="17" t="s">
        <v>46</v>
      </c>
      <c r="Y16" s="70"/>
      <c r="Z16" s="70"/>
      <c r="AA16" s="70"/>
      <c r="AB16" s="70"/>
      <c r="AC16" s="70"/>
      <c r="AD16" s="70"/>
    </row>
    <row r="17" spans="1:30" x14ac:dyDescent="0.25">
      <c r="A17" s="9"/>
      <c r="B17" s="121" t="s">
        <v>144</v>
      </c>
      <c r="C17" s="122" t="s">
        <v>145</v>
      </c>
      <c r="D17" s="123" t="s">
        <v>61</v>
      </c>
      <c r="E17" s="124" t="s">
        <v>113</v>
      </c>
      <c r="F17" s="25"/>
      <c r="G17" s="125">
        <v>1</v>
      </c>
      <c r="H17" s="126"/>
      <c r="I17" s="126"/>
      <c r="J17" s="127"/>
      <c r="K17" s="127"/>
      <c r="L17" s="109"/>
      <c r="M17" s="127">
        <v>1</v>
      </c>
      <c r="N17" s="125"/>
      <c r="O17" s="126">
        <v>5</v>
      </c>
      <c r="P17" s="126">
        <v>1</v>
      </c>
      <c r="Q17" s="132"/>
      <c r="R17" s="132"/>
      <c r="S17" s="132"/>
      <c r="T17" s="132"/>
      <c r="U17" s="132"/>
      <c r="V17" s="128"/>
      <c r="W17" s="122" t="s">
        <v>146</v>
      </c>
      <c r="X17" s="129" t="s">
        <v>147</v>
      </c>
      <c r="Y17" s="70"/>
      <c r="Z17" s="70"/>
      <c r="AA17" s="70"/>
      <c r="AB17" s="70"/>
      <c r="AC17" s="70"/>
      <c r="AD17" s="70"/>
    </row>
    <row r="18" spans="1:30" x14ac:dyDescent="0.25">
      <c r="A18" s="9"/>
      <c r="B18" s="121" t="s">
        <v>148</v>
      </c>
      <c r="C18" s="122" t="s">
        <v>149</v>
      </c>
      <c r="D18" s="123" t="s">
        <v>61</v>
      </c>
      <c r="E18" s="124" t="s">
        <v>113</v>
      </c>
      <c r="F18" s="130"/>
      <c r="G18" s="125"/>
      <c r="H18" s="126">
        <v>1</v>
      </c>
      <c r="I18" s="126"/>
      <c r="J18" s="127"/>
      <c r="K18" s="127"/>
      <c r="L18" s="109" t="s">
        <v>47</v>
      </c>
      <c r="M18" s="127">
        <v>1</v>
      </c>
      <c r="N18" s="125"/>
      <c r="O18" s="126">
        <v>7</v>
      </c>
      <c r="P18" s="126">
        <v>4</v>
      </c>
      <c r="Q18" s="132"/>
      <c r="R18" s="132"/>
      <c r="S18" s="132"/>
      <c r="T18" s="132"/>
      <c r="U18" s="132"/>
      <c r="V18" s="128"/>
      <c r="W18" s="122" t="s">
        <v>150</v>
      </c>
      <c r="X18" s="129" t="s">
        <v>151</v>
      </c>
      <c r="Y18" s="70"/>
      <c r="Z18" s="70"/>
      <c r="AA18" s="70"/>
      <c r="AB18" s="70"/>
      <c r="AC18" s="70"/>
      <c r="AD18" s="70"/>
    </row>
    <row r="19" spans="1:30" x14ac:dyDescent="0.25">
      <c r="A19" s="24"/>
      <c r="B19" s="23" t="s">
        <v>7</v>
      </c>
      <c r="C19" s="18"/>
      <c r="D19" s="17"/>
      <c r="E19" s="80"/>
      <c r="F19" s="81"/>
      <c r="G19" s="19">
        <v>1</v>
      </c>
      <c r="H19" s="19">
        <v>1</v>
      </c>
      <c r="I19" s="19"/>
      <c r="J19" s="18"/>
      <c r="K19" s="18"/>
      <c r="L19" s="18"/>
      <c r="M19" s="19">
        <v>2</v>
      </c>
      <c r="N19" s="19"/>
      <c r="O19" s="19">
        <v>12</v>
      </c>
      <c r="P19" s="19">
        <v>5</v>
      </c>
      <c r="Q19" s="83"/>
      <c r="R19" s="83"/>
      <c r="S19" s="83"/>
      <c r="T19" s="83"/>
      <c r="U19" s="83"/>
      <c r="V19" s="34"/>
      <c r="W19" s="82"/>
      <c r="X19" s="83"/>
      <c r="Y19" s="70"/>
      <c r="Z19" s="70"/>
      <c r="AA19" s="70"/>
      <c r="AB19" s="70"/>
      <c r="AC19" s="70"/>
      <c r="AD19" s="70"/>
    </row>
    <row r="20" spans="1:30" x14ac:dyDescent="0.25">
      <c r="A20" s="24"/>
      <c r="B20" s="163"/>
      <c r="C20" s="92"/>
      <c r="D20" s="92"/>
      <c r="E20" s="85"/>
      <c r="F20" s="85"/>
      <c r="G20" s="84"/>
      <c r="H20" s="93"/>
      <c r="I20" s="84"/>
      <c r="J20" s="93"/>
      <c r="K20" s="84"/>
      <c r="L20" s="84"/>
      <c r="M20" s="84"/>
      <c r="N20" s="84"/>
      <c r="O20" s="84"/>
      <c r="P20" s="84"/>
      <c r="Q20" s="167"/>
      <c r="R20" s="167"/>
      <c r="S20" s="167"/>
      <c r="T20" s="167"/>
      <c r="U20" s="167"/>
      <c r="V20" s="84"/>
      <c r="W20" s="84"/>
      <c r="X20" s="164"/>
      <c r="Y20" s="70"/>
      <c r="Z20" s="70"/>
      <c r="AA20" s="70"/>
      <c r="AB20" s="70"/>
      <c r="AC20" s="70"/>
      <c r="AD20" s="70"/>
    </row>
    <row r="21" spans="1:30" x14ac:dyDescent="0.25">
      <c r="A21" s="9"/>
      <c r="B21" s="23" t="s">
        <v>103</v>
      </c>
      <c r="C21" s="23" t="s">
        <v>35</v>
      </c>
      <c r="D21" s="17" t="s">
        <v>36</v>
      </c>
      <c r="E21" s="22" t="s">
        <v>1</v>
      </c>
      <c r="F21" s="25"/>
      <c r="G21" s="19" t="s">
        <v>37</v>
      </c>
      <c r="H21" s="16" t="s">
        <v>38</v>
      </c>
      <c r="I21" s="16" t="s">
        <v>31</v>
      </c>
      <c r="J21" s="18" t="s">
        <v>39</v>
      </c>
      <c r="K21" s="18" t="s">
        <v>40</v>
      </c>
      <c r="L21" s="18" t="s">
        <v>41</v>
      </c>
      <c r="M21" s="19" t="s">
        <v>42</v>
      </c>
      <c r="N21" s="19" t="s">
        <v>30</v>
      </c>
      <c r="O21" s="16" t="s">
        <v>43</v>
      </c>
      <c r="P21" s="19" t="s">
        <v>38</v>
      </c>
      <c r="Q21" s="83" t="s">
        <v>16</v>
      </c>
      <c r="R21" s="83">
        <v>1</v>
      </c>
      <c r="S21" s="83">
        <v>2</v>
      </c>
      <c r="T21" s="83">
        <v>3</v>
      </c>
      <c r="U21" s="83" t="s">
        <v>44</v>
      </c>
      <c r="V21" s="18" t="s">
        <v>21</v>
      </c>
      <c r="W21" s="17" t="s">
        <v>45</v>
      </c>
      <c r="X21" s="17" t="s">
        <v>46</v>
      </c>
      <c r="Y21" s="70"/>
      <c r="Z21" s="70"/>
      <c r="AA21" s="70"/>
      <c r="AB21" s="70"/>
      <c r="AC21" s="70"/>
      <c r="AD21" s="70"/>
    </row>
    <row r="22" spans="1:30" x14ac:dyDescent="0.25">
      <c r="A22" s="9"/>
      <c r="B22" s="104" t="s">
        <v>152</v>
      </c>
      <c r="C22" s="105" t="s">
        <v>153</v>
      </c>
      <c r="D22" s="106" t="s">
        <v>61</v>
      </c>
      <c r="E22" s="107" t="s">
        <v>113</v>
      </c>
      <c r="F22" s="25"/>
      <c r="G22" s="79"/>
      <c r="H22" s="79"/>
      <c r="I22" s="108">
        <v>1</v>
      </c>
      <c r="J22" s="109"/>
      <c r="K22" s="109"/>
      <c r="L22" s="79"/>
      <c r="M22" s="108">
        <v>1</v>
      </c>
      <c r="N22" s="79"/>
      <c r="O22" s="108">
        <v>1</v>
      </c>
      <c r="P22" s="79"/>
      <c r="Q22" s="110"/>
      <c r="R22" s="110"/>
      <c r="S22" s="110"/>
      <c r="T22" s="110"/>
      <c r="U22" s="110"/>
      <c r="V22" s="156"/>
      <c r="W22" s="105" t="s">
        <v>154</v>
      </c>
      <c r="X22" s="111" t="s">
        <v>155</v>
      </c>
      <c r="Y22" s="70"/>
      <c r="Z22" s="70"/>
      <c r="AA22" s="70"/>
      <c r="AB22" s="70"/>
      <c r="AC22" s="70"/>
      <c r="AD22" s="70"/>
    </row>
    <row r="23" spans="1:30" x14ac:dyDescent="0.25">
      <c r="A23" s="9"/>
      <c r="B23" s="104" t="s">
        <v>156</v>
      </c>
      <c r="C23" s="105" t="s">
        <v>157</v>
      </c>
      <c r="D23" s="106" t="s">
        <v>61</v>
      </c>
      <c r="E23" s="107" t="s">
        <v>113</v>
      </c>
      <c r="F23" s="25"/>
      <c r="G23" s="79"/>
      <c r="H23" s="79"/>
      <c r="I23" s="108">
        <v>1</v>
      </c>
      <c r="J23" s="109"/>
      <c r="K23" s="109"/>
      <c r="L23" s="79" t="s">
        <v>158</v>
      </c>
      <c r="M23" s="108">
        <v>1</v>
      </c>
      <c r="N23" s="79"/>
      <c r="O23" s="108">
        <v>1</v>
      </c>
      <c r="P23" s="79">
        <v>1</v>
      </c>
      <c r="Q23" s="110"/>
      <c r="R23" s="110"/>
      <c r="S23" s="110"/>
      <c r="T23" s="110"/>
      <c r="U23" s="110"/>
      <c r="V23" s="156"/>
      <c r="W23" s="105" t="s">
        <v>159</v>
      </c>
      <c r="X23" s="111" t="s">
        <v>160</v>
      </c>
      <c r="Y23" s="70"/>
      <c r="Z23" s="70"/>
      <c r="AA23" s="70"/>
      <c r="AB23" s="70"/>
      <c r="AC23" s="70"/>
      <c r="AD23" s="70"/>
    </row>
    <row r="24" spans="1:30" x14ac:dyDescent="0.25">
      <c r="A24" s="24"/>
      <c r="B24" s="23" t="s">
        <v>7</v>
      </c>
      <c r="C24" s="18"/>
      <c r="D24" s="17"/>
      <c r="E24" s="80"/>
      <c r="F24" s="81"/>
      <c r="G24" s="19"/>
      <c r="H24" s="19"/>
      <c r="I24" s="19">
        <v>2</v>
      </c>
      <c r="J24" s="18"/>
      <c r="K24" s="18"/>
      <c r="L24" s="18"/>
      <c r="M24" s="19">
        <v>2</v>
      </c>
      <c r="N24" s="19"/>
      <c r="O24" s="19">
        <v>2</v>
      </c>
      <c r="P24" s="19">
        <v>1</v>
      </c>
      <c r="Q24" s="83"/>
      <c r="R24" s="83"/>
      <c r="S24" s="83"/>
      <c r="T24" s="83"/>
      <c r="U24" s="83"/>
      <c r="V24" s="34"/>
      <c r="W24" s="82"/>
      <c r="X24" s="83"/>
      <c r="Y24" s="70"/>
      <c r="Z24" s="70"/>
      <c r="AA24" s="70"/>
      <c r="AB24" s="70"/>
      <c r="AC24" s="70"/>
      <c r="AD24" s="70"/>
    </row>
    <row r="25" spans="1:30" x14ac:dyDescent="0.25">
      <c r="A25" s="24"/>
      <c r="B25" s="163"/>
      <c r="C25" s="92"/>
      <c r="D25" s="92"/>
      <c r="E25" s="85"/>
      <c r="F25" s="85"/>
      <c r="G25" s="84"/>
      <c r="H25" s="93"/>
      <c r="I25" s="84"/>
      <c r="J25" s="93"/>
      <c r="K25" s="84"/>
      <c r="L25" s="84"/>
      <c r="M25" s="84"/>
      <c r="N25" s="84"/>
      <c r="O25" s="84"/>
      <c r="P25" s="84"/>
      <c r="Q25" s="167"/>
      <c r="R25" s="167"/>
      <c r="S25" s="167"/>
      <c r="T25" s="167"/>
      <c r="U25" s="167"/>
      <c r="V25" s="84"/>
      <c r="W25" s="84"/>
      <c r="X25" s="164"/>
      <c r="Y25" s="70"/>
      <c r="Z25" s="70"/>
      <c r="AA25" s="70"/>
      <c r="AB25" s="70"/>
      <c r="AC25" s="70"/>
      <c r="AD25" s="70"/>
    </row>
    <row r="26" spans="1:30" x14ac:dyDescent="0.25">
      <c r="A26" s="9"/>
      <c r="B26" s="23" t="s">
        <v>104</v>
      </c>
      <c r="C26" s="23" t="s">
        <v>35</v>
      </c>
      <c r="D26" s="17" t="s">
        <v>36</v>
      </c>
      <c r="E26" s="22" t="s">
        <v>1</v>
      </c>
      <c r="F26" s="25"/>
      <c r="G26" s="19" t="s">
        <v>37</v>
      </c>
      <c r="H26" s="16" t="s">
        <v>38</v>
      </c>
      <c r="I26" s="16" t="s">
        <v>31</v>
      </c>
      <c r="J26" s="18" t="s">
        <v>39</v>
      </c>
      <c r="K26" s="18" t="s">
        <v>40</v>
      </c>
      <c r="L26" s="18" t="s">
        <v>41</v>
      </c>
      <c r="M26" s="19" t="s">
        <v>42</v>
      </c>
      <c r="N26" s="19" t="s">
        <v>30</v>
      </c>
      <c r="O26" s="16" t="s">
        <v>43</v>
      </c>
      <c r="P26" s="19" t="s">
        <v>38</v>
      </c>
      <c r="Q26" s="83" t="s">
        <v>16</v>
      </c>
      <c r="R26" s="83">
        <v>1</v>
      </c>
      <c r="S26" s="83">
        <v>2</v>
      </c>
      <c r="T26" s="83">
        <v>3</v>
      </c>
      <c r="U26" s="83" t="s">
        <v>44</v>
      </c>
      <c r="V26" s="18" t="s">
        <v>21</v>
      </c>
      <c r="W26" s="17" t="s">
        <v>45</v>
      </c>
      <c r="X26" s="17" t="s">
        <v>46</v>
      </c>
      <c r="Y26" s="70"/>
      <c r="Z26" s="70"/>
      <c r="AA26" s="70"/>
      <c r="AB26" s="70"/>
      <c r="AC26" s="70"/>
      <c r="AD26" s="70"/>
    </row>
    <row r="27" spans="1:30" x14ac:dyDescent="0.25">
      <c r="A27" s="9"/>
      <c r="B27" s="104" t="s">
        <v>161</v>
      </c>
      <c r="C27" s="105" t="s">
        <v>162</v>
      </c>
      <c r="D27" s="106" t="s">
        <v>61</v>
      </c>
      <c r="E27" s="107" t="s">
        <v>115</v>
      </c>
      <c r="F27" s="133"/>
      <c r="G27" s="79"/>
      <c r="H27" s="79"/>
      <c r="I27" s="108">
        <v>1</v>
      </c>
      <c r="J27" s="109"/>
      <c r="K27" s="109" t="s">
        <v>80</v>
      </c>
      <c r="L27" s="79"/>
      <c r="M27" s="108">
        <v>1</v>
      </c>
      <c r="N27" s="79"/>
      <c r="O27" s="108">
        <v>3</v>
      </c>
      <c r="P27" s="79"/>
      <c r="Q27" s="110" t="s">
        <v>190</v>
      </c>
      <c r="R27" s="110"/>
      <c r="S27" s="110" t="s">
        <v>67</v>
      </c>
      <c r="T27" s="110" t="s">
        <v>64</v>
      </c>
      <c r="U27" s="110" t="s">
        <v>181</v>
      </c>
      <c r="V27" s="156">
        <v>0.375</v>
      </c>
      <c r="W27" s="105" t="s">
        <v>163</v>
      </c>
      <c r="X27" s="111" t="s">
        <v>164</v>
      </c>
      <c r="Y27" s="70"/>
      <c r="Z27" s="70"/>
      <c r="AA27" s="70"/>
      <c r="AB27" s="70"/>
      <c r="AC27" s="70"/>
      <c r="AD27" s="70"/>
    </row>
    <row r="28" spans="1:30" x14ac:dyDescent="0.25">
      <c r="A28" s="9"/>
      <c r="B28" s="121" t="s">
        <v>165</v>
      </c>
      <c r="C28" s="122" t="s">
        <v>166</v>
      </c>
      <c r="D28" s="123" t="s">
        <v>61</v>
      </c>
      <c r="E28" s="124" t="s">
        <v>116</v>
      </c>
      <c r="F28" s="130"/>
      <c r="G28" s="125">
        <v>1</v>
      </c>
      <c r="H28" s="126"/>
      <c r="I28" s="126"/>
      <c r="J28" s="127"/>
      <c r="K28" s="127" t="s">
        <v>80</v>
      </c>
      <c r="L28" s="109"/>
      <c r="M28" s="127">
        <v>1</v>
      </c>
      <c r="N28" s="125"/>
      <c r="O28" s="126">
        <v>3</v>
      </c>
      <c r="P28" s="126"/>
      <c r="Q28" s="132" t="s">
        <v>181</v>
      </c>
      <c r="R28" s="132"/>
      <c r="S28" s="110" t="s">
        <v>64</v>
      </c>
      <c r="T28" s="110" t="s">
        <v>64</v>
      </c>
      <c r="U28" s="132" t="s">
        <v>191</v>
      </c>
      <c r="V28" s="128">
        <v>0.6</v>
      </c>
      <c r="W28" s="122" t="s">
        <v>167</v>
      </c>
      <c r="X28" s="129" t="s">
        <v>168</v>
      </c>
      <c r="Y28" s="70"/>
      <c r="Z28" s="70"/>
      <c r="AA28" s="70"/>
      <c r="AB28" s="70"/>
      <c r="AC28" s="70"/>
      <c r="AD28" s="70"/>
    </row>
    <row r="29" spans="1:30" x14ac:dyDescent="0.25">
      <c r="A29" s="24"/>
      <c r="B29" s="23" t="s">
        <v>7</v>
      </c>
      <c r="C29" s="18"/>
      <c r="D29" s="17"/>
      <c r="E29" s="80"/>
      <c r="F29" s="81"/>
      <c r="G29" s="19">
        <v>1</v>
      </c>
      <c r="H29" s="19"/>
      <c r="I29" s="19">
        <v>1</v>
      </c>
      <c r="J29" s="18"/>
      <c r="K29" s="18"/>
      <c r="L29" s="18"/>
      <c r="M29" s="19">
        <v>2</v>
      </c>
      <c r="N29" s="19"/>
      <c r="O29" s="19">
        <v>6</v>
      </c>
      <c r="P29" s="19"/>
      <c r="Q29" s="83" t="s">
        <v>192</v>
      </c>
      <c r="R29" s="83"/>
      <c r="S29" s="83" t="s">
        <v>106</v>
      </c>
      <c r="T29" s="83" t="s">
        <v>67</v>
      </c>
      <c r="U29" s="83" t="s">
        <v>193</v>
      </c>
      <c r="V29" s="34">
        <v>0.46200000000000002</v>
      </c>
      <c r="W29" s="82"/>
      <c r="X29" s="83"/>
      <c r="Y29" s="70"/>
      <c r="Z29" s="70"/>
      <c r="AA29" s="70"/>
      <c r="AB29" s="70"/>
      <c r="AC29" s="70"/>
      <c r="AD29" s="70"/>
    </row>
    <row r="30" spans="1:30" x14ac:dyDescent="0.25">
      <c r="A30" s="24"/>
      <c r="B30" s="163"/>
      <c r="C30" s="92"/>
      <c r="D30" s="92"/>
      <c r="E30" s="85"/>
      <c r="F30" s="85"/>
      <c r="G30" s="84"/>
      <c r="H30" s="93"/>
      <c r="I30" s="84"/>
      <c r="J30" s="93"/>
      <c r="K30" s="84"/>
      <c r="L30" s="84"/>
      <c r="M30" s="84"/>
      <c r="N30" s="84"/>
      <c r="O30" s="84"/>
      <c r="P30" s="84"/>
      <c r="Q30" s="167"/>
      <c r="R30" s="167"/>
      <c r="S30" s="167"/>
      <c r="T30" s="167"/>
      <c r="U30" s="167"/>
      <c r="V30" s="84"/>
      <c r="W30" s="84"/>
      <c r="X30" s="164"/>
      <c r="Y30" s="70"/>
      <c r="Z30" s="70"/>
      <c r="AA30" s="70"/>
      <c r="AB30" s="70"/>
      <c r="AC30" s="70"/>
      <c r="AD30" s="70"/>
    </row>
    <row r="31" spans="1:30" x14ac:dyDescent="0.25">
      <c r="A31" s="24"/>
      <c r="B31" s="36"/>
      <c r="C31" s="36"/>
      <c r="D31" s="61"/>
      <c r="E31" s="86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6"/>
      <c r="R31" s="116"/>
      <c r="S31" s="116"/>
      <c r="T31" s="116"/>
      <c r="U31" s="116"/>
      <c r="V31" s="36"/>
      <c r="W31" s="61"/>
      <c r="X31" s="36"/>
      <c r="Y31" s="70"/>
      <c r="Z31" s="70"/>
      <c r="AA31" s="70"/>
      <c r="AB31" s="70"/>
      <c r="AC31" s="70"/>
      <c r="AD31" s="70"/>
    </row>
    <row r="32" spans="1:30" x14ac:dyDescent="0.25">
      <c r="A32" s="24"/>
      <c r="B32" s="36"/>
      <c r="C32" s="36"/>
      <c r="D32" s="61"/>
      <c r="E32" s="61"/>
      <c r="F32" s="25"/>
      <c r="G32" s="36"/>
      <c r="H32" s="39"/>
      <c r="I32" s="36"/>
      <c r="J32" s="25"/>
      <c r="K32" s="25"/>
      <c r="L32" s="25"/>
      <c r="M32" s="25"/>
      <c r="N32" s="58"/>
      <c r="O32" s="58"/>
      <c r="P32" s="25"/>
      <c r="Q32" s="168"/>
      <c r="R32" s="168"/>
      <c r="S32" s="168"/>
      <c r="T32" s="168"/>
      <c r="U32" s="168"/>
      <c r="V32" s="25"/>
      <c r="W32" s="61"/>
      <c r="X32" s="25"/>
      <c r="Y32" s="70"/>
      <c r="Z32" s="70"/>
      <c r="AA32" s="70"/>
      <c r="AB32" s="70"/>
      <c r="AC32" s="70"/>
      <c r="AD32" s="70"/>
    </row>
    <row r="33" spans="1:30" x14ac:dyDescent="0.25">
      <c r="A33" s="24"/>
      <c r="B33" s="36"/>
      <c r="C33" s="36"/>
      <c r="D33" s="61"/>
      <c r="E33" s="61"/>
      <c r="F33" s="25"/>
      <c r="G33" s="36"/>
      <c r="H33" s="39"/>
      <c r="I33" s="36"/>
      <c r="J33" s="25"/>
      <c r="K33" s="25"/>
      <c r="L33" s="25"/>
      <c r="M33" s="25"/>
      <c r="N33" s="58"/>
      <c r="O33" s="58"/>
      <c r="P33" s="25"/>
      <c r="Q33" s="168"/>
      <c r="R33" s="168"/>
      <c r="S33" s="168"/>
      <c r="T33" s="168"/>
      <c r="U33" s="168"/>
      <c r="V33" s="25"/>
      <c r="W33" s="61"/>
      <c r="X33" s="25"/>
      <c r="Y33" s="70"/>
      <c r="Z33" s="70"/>
      <c r="AA33" s="70"/>
      <c r="AB33" s="70"/>
      <c r="AC33" s="70"/>
      <c r="AD33" s="70"/>
    </row>
    <row r="34" spans="1:30" x14ac:dyDescent="0.25">
      <c r="A34" s="24"/>
      <c r="B34" s="36"/>
      <c r="C34" s="36"/>
      <c r="D34" s="61"/>
      <c r="E34" s="61"/>
      <c r="F34" s="25"/>
      <c r="G34" s="36"/>
      <c r="H34" s="39"/>
      <c r="I34" s="36"/>
      <c r="J34" s="25"/>
      <c r="K34" s="25"/>
      <c r="L34" s="25"/>
      <c r="M34" s="25"/>
      <c r="N34" s="58"/>
      <c r="O34" s="58"/>
      <c r="P34" s="25"/>
      <c r="Q34" s="168"/>
      <c r="R34" s="168"/>
      <c r="S34" s="168"/>
      <c r="T34" s="168"/>
      <c r="U34" s="168"/>
      <c r="V34" s="25"/>
      <c r="W34" s="61"/>
      <c r="X34" s="25"/>
      <c r="Y34" s="70"/>
      <c r="Z34" s="70"/>
      <c r="AA34" s="70"/>
      <c r="AB34" s="70"/>
      <c r="AC34" s="70"/>
      <c r="AD34" s="70"/>
    </row>
    <row r="35" spans="1:30" x14ac:dyDescent="0.25">
      <c r="A35" s="24"/>
      <c r="B35" s="36"/>
      <c r="C35" s="36"/>
      <c r="D35" s="61"/>
      <c r="E35" s="61"/>
      <c r="F35" s="25"/>
      <c r="G35" s="36"/>
      <c r="H35" s="39"/>
      <c r="I35" s="36"/>
      <c r="J35" s="25"/>
      <c r="K35" s="25"/>
      <c r="L35" s="25"/>
      <c r="M35" s="25"/>
      <c r="N35" s="58"/>
      <c r="O35" s="58"/>
      <c r="P35" s="25"/>
      <c r="Q35" s="168"/>
      <c r="R35" s="168"/>
      <c r="S35" s="168"/>
      <c r="T35" s="168"/>
      <c r="U35" s="168"/>
      <c r="V35" s="25"/>
      <c r="W35" s="61"/>
      <c r="X35" s="25"/>
      <c r="Y35" s="70"/>
      <c r="Z35" s="70"/>
      <c r="AA35" s="70"/>
      <c r="AB35" s="70"/>
      <c r="AC35" s="70"/>
      <c r="AD35" s="70"/>
    </row>
    <row r="36" spans="1:30" x14ac:dyDescent="0.25">
      <c r="A36" s="24"/>
      <c r="B36" s="36"/>
      <c r="C36" s="36"/>
      <c r="D36" s="61"/>
      <c r="E36" s="61"/>
      <c r="F36" s="25"/>
      <c r="G36" s="36"/>
      <c r="H36" s="39"/>
      <c r="I36" s="36"/>
      <c r="J36" s="25"/>
      <c r="K36" s="25"/>
      <c r="L36" s="25"/>
      <c r="M36" s="25"/>
      <c r="N36" s="58"/>
      <c r="O36" s="58"/>
      <c r="P36" s="25"/>
      <c r="Q36" s="168"/>
      <c r="R36" s="168"/>
      <c r="S36" s="168"/>
      <c r="T36" s="168"/>
      <c r="U36" s="168"/>
      <c r="V36" s="25"/>
      <c r="W36" s="61"/>
      <c r="X36" s="25"/>
      <c r="Y36" s="70"/>
      <c r="Z36" s="70"/>
      <c r="AA36" s="70"/>
      <c r="AB36" s="70"/>
      <c r="AC36" s="70"/>
      <c r="AD36" s="70"/>
    </row>
    <row r="37" spans="1:30" x14ac:dyDescent="0.25">
      <c r="A37" s="24"/>
      <c r="B37" s="36"/>
      <c r="C37" s="36"/>
      <c r="D37" s="61"/>
      <c r="E37" s="61"/>
      <c r="F37" s="25"/>
      <c r="G37" s="36"/>
      <c r="H37" s="39"/>
      <c r="I37" s="36"/>
      <c r="J37" s="25"/>
      <c r="K37" s="25"/>
      <c r="L37" s="25"/>
      <c r="M37" s="25"/>
      <c r="N37" s="58"/>
      <c r="O37" s="58"/>
      <c r="P37" s="25"/>
      <c r="Q37" s="168"/>
      <c r="R37" s="168"/>
      <c r="S37" s="168"/>
      <c r="T37" s="168"/>
      <c r="U37" s="168"/>
      <c r="V37" s="25"/>
      <c r="W37" s="61"/>
      <c r="X37" s="25"/>
      <c r="Y37" s="70"/>
      <c r="Z37" s="70"/>
      <c r="AA37" s="70"/>
      <c r="AB37" s="70"/>
      <c r="AC37" s="70"/>
      <c r="AD37" s="70"/>
    </row>
    <row r="38" spans="1:30" x14ac:dyDescent="0.25">
      <c r="A38" s="24"/>
      <c r="B38" s="36"/>
      <c r="C38" s="36"/>
      <c r="D38" s="61"/>
      <c r="E38" s="61"/>
      <c r="F38" s="25"/>
      <c r="G38" s="36"/>
      <c r="H38" s="39"/>
      <c r="I38" s="36"/>
      <c r="J38" s="25"/>
      <c r="K38" s="25"/>
      <c r="L38" s="25"/>
      <c r="M38" s="25"/>
      <c r="N38" s="58"/>
      <c r="O38" s="58"/>
      <c r="P38" s="25"/>
      <c r="Q38" s="168"/>
      <c r="R38" s="168"/>
      <c r="S38" s="168"/>
      <c r="T38" s="168"/>
      <c r="U38" s="168"/>
      <c r="V38" s="25"/>
      <c r="W38" s="61"/>
      <c r="X38" s="25"/>
      <c r="Y38" s="70"/>
      <c r="Z38" s="70"/>
      <c r="AA38" s="70"/>
      <c r="AB38" s="70"/>
      <c r="AC38" s="70"/>
      <c r="AD38" s="70"/>
    </row>
    <row r="39" spans="1:30" x14ac:dyDescent="0.25">
      <c r="A39" s="24"/>
      <c r="B39" s="36"/>
      <c r="C39" s="36"/>
      <c r="D39" s="61"/>
      <c r="E39" s="61"/>
      <c r="F39" s="25"/>
      <c r="G39" s="36"/>
      <c r="H39" s="39"/>
      <c r="I39" s="36"/>
      <c r="J39" s="25"/>
      <c r="K39" s="25"/>
      <c r="L39" s="25"/>
      <c r="M39" s="25"/>
      <c r="N39" s="58"/>
      <c r="O39" s="58"/>
      <c r="P39" s="25"/>
      <c r="Q39" s="168"/>
      <c r="R39" s="168"/>
      <c r="S39" s="168"/>
      <c r="T39" s="168"/>
      <c r="U39" s="168"/>
      <c r="V39" s="25"/>
      <c r="W39" s="61"/>
      <c r="X39" s="25"/>
      <c r="Y39" s="70"/>
      <c r="Z39" s="70"/>
      <c r="AA39" s="70"/>
      <c r="AB39" s="70"/>
      <c r="AC39" s="70"/>
      <c r="AD39" s="70"/>
    </row>
    <row r="40" spans="1:30" x14ac:dyDescent="0.25">
      <c r="A40" s="24"/>
      <c r="B40" s="36"/>
      <c r="C40" s="36"/>
      <c r="D40" s="61"/>
      <c r="E40" s="61"/>
      <c r="F40" s="25"/>
      <c r="G40" s="36"/>
      <c r="H40" s="39"/>
      <c r="I40" s="36"/>
      <c r="J40" s="25"/>
      <c r="K40" s="25"/>
      <c r="L40" s="25"/>
      <c r="M40" s="25"/>
      <c r="N40" s="58"/>
      <c r="O40" s="58"/>
      <c r="P40" s="25"/>
      <c r="Q40" s="168"/>
      <c r="R40" s="168"/>
      <c r="S40" s="168"/>
      <c r="T40" s="168"/>
      <c r="U40" s="168"/>
      <c r="V40" s="25"/>
      <c r="W40" s="61"/>
      <c r="X40" s="25"/>
      <c r="Y40" s="70"/>
      <c r="Z40" s="70"/>
      <c r="AA40" s="70"/>
      <c r="AB40" s="70"/>
      <c r="AC40" s="70"/>
      <c r="AD40" s="70"/>
    </row>
    <row r="41" spans="1:30" x14ac:dyDescent="0.25">
      <c r="A41" s="24"/>
      <c r="B41" s="36"/>
      <c r="C41" s="36"/>
      <c r="D41" s="61"/>
      <c r="E41" s="61"/>
      <c r="F41" s="25"/>
      <c r="G41" s="36"/>
      <c r="H41" s="39"/>
      <c r="I41" s="36"/>
      <c r="J41" s="25"/>
      <c r="K41" s="25"/>
      <c r="L41" s="25"/>
      <c r="M41" s="25"/>
      <c r="N41" s="58"/>
      <c r="O41" s="58"/>
      <c r="P41" s="25"/>
      <c r="Q41" s="168"/>
      <c r="R41" s="168"/>
      <c r="S41" s="168"/>
      <c r="T41" s="168"/>
      <c r="U41" s="168"/>
      <c r="V41" s="25"/>
      <c r="W41" s="61"/>
      <c r="X41" s="25"/>
      <c r="Y41" s="70"/>
      <c r="Z41" s="70"/>
      <c r="AA41" s="70"/>
      <c r="AB41" s="70"/>
      <c r="AC41" s="70"/>
      <c r="AD41" s="70"/>
    </row>
    <row r="42" spans="1:30" x14ac:dyDescent="0.25">
      <c r="A42" s="24"/>
      <c r="B42" s="36"/>
      <c r="C42" s="36"/>
      <c r="D42" s="61"/>
      <c r="E42" s="61"/>
      <c r="F42" s="25"/>
      <c r="G42" s="36"/>
      <c r="H42" s="39"/>
      <c r="I42" s="36"/>
      <c r="J42" s="25"/>
      <c r="K42" s="25"/>
      <c r="L42" s="25"/>
      <c r="M42" s="25"/>
      <c r="N42" s="58"/>
      <c r="O42" s="58"/>
      <c r="P42" s="25"/>
      <c r="Q42" s="168"/>
      <c r="R42" s="168"/>
      <c r="S42" s="168"/>
      <c r="T42" s="168"/>
      <c r="U42" s="168"/>
      <c r="V42" s="25"/>
      <c r="W42" s="61"/>
      <c r="X42" s="25"/>
      <c r="Y42" s="70"/>
      <c r="Z42" s="70"/>
      <c r="AA42" s="70"/>
      <c r="AB42" s="70"/>
      <c r="AC42" s="70"/>
      <c r="AD42" s="70"/>
    </row>
    <row r="43" spans="1:30" x14ac:dyDescent="0.25">
      <c r="A43" s="24"/>
      <c r="B43" s="36"/>
      <c r="C43" s="36"/>
      <c r="D43" s="61"/>
      <c r="E43" s="61"/>
      <c r="F43" s="25"/>
      <c r="G43" s="36"/>
      <c r="H43" s="39"/>
      <c r="I43" s="36"/>
      <c r="J43" s="25"/>
      <c r="K43" s="25"/>
      <c r="L43" s="25"/>
      <c r="M43" s="25"/>
      <c r="N43" s="58"/>
      <c r="O43" s="58"/>
      <c r="P43" s="25"/>
      <c r="Q43" s="168"/>
      <c r="R43" s="168"/>
      <c r="S43" s="168"/>
      <c r="T43" s="168"/>
      <c r="U43" s="168"/>
      <c r="V43" s="25"/>
      <c r="W43" s="61"/>
      <c r="X43" s="25"/>
      <c r="Y43" s="70"/>
      <c r="Z43" s="70"/>
      <c r="AA43" s="70"/>
      <c r="AB43" s="70"/>
      <c r="AC43" s="70"/>
      <c r="AD43" s="70"/>
    </row>
    <row r="44" spans="1:30" x14ac:dyDescent="0.25">
      <c r="A44" s="24"/>
      <c r="B44" s="36"/>
      <c r="C44" s="36"/>
      <c r="D44" s="61"/>
      <c r="E44" s="61"/>
      <c r="F44" s="25"/>
      <c r="G44" s="36"/>
      <c r="H44" s="39"/>
      <c r="I44" s="36"/>
      <c r="J44" s="25"/>
      <c r="K44" s="25"/>
      <c r="L44" s="25"/>
      <c r="M44" s="25"/>
      <c r="N44" s="58"/>
      <c r="O44" s="58"/>
      <c r="P44" s="25"/>
      <c r="Q44" s="168"/>
      <c r="R44" s="168"/>
      <c r="S44" s="168"/>
      <c r="T44" s="168"/>
      <c r="U44" s="168"/>
      <c r="V44" s="25"/>
      <c r="W44" s="61"/>
      <c r="X44" s="25"/>
      <c r="Y44" s="70"/>
      <c r="Z44" s="70"/>
      <c r="AA44" s="70"/>
      <c r="AB44" s="70"/>
      <c r="AC44" s="70"/>
      <c r="AD44" s="70"/>
    </row>
    <row r="45" spans="1:30" x14ac:dyDescent="0.25">
      <c r="A45" s="24"/>
      <c r="B45" s="36"/>
      <c r="C45" s="36"/>
      <c r="D45" s="61"/>
      <c r="E45" s="61"/>
      <c r="F45" s="25"/>
      <c r="G45" s="36"/>
      <c r="H45" s="39"/>
      <c r="I45" s="36"/>
      <c r="J45" s="25"/>
      <c r="K45" s="25"/>
      <c r="L45" s="25"/>
      <c r="M45" s="25"/>
      <c r="N45" s="58"/>
      <c r="O45" s="58"/>
      <c r="P45" s="25"/>
      <c r="Q45" s="168"/>
      <c r="R45" s="168"/>
      <c r="S45" s="168"/>
      <c r="T45" s="168"/>
      <c r="U45" s="168"/>
      <c r="V45" s="25"/>
      <c r="W45" s="61"/>
      <c r="X45" s="25"/>
      <c r="Y45" s="70"/>
      <c r="Z45" s="70"/>
      <c r="AA45" s="70"/>
      <c r="AB45" s="70"/>
      <c r="AC45" s="70"/>
      <c r="AD45" s="70"/>
    </row>
    <row r="46" spans="1:30" x14ac:dyDescent="0.25">
      <c r="A46" s="24"/>
      <c r="B46" s="36"/>
      <c r="C46" s="36"/>
      <c r="D46" s="61"/>
      <c r="E46" s="61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168"/>
      <c r="R46" s="168"/>
      <c r="S46" s="168"/>
      <c r="T46" s="168"/>
      <c r="U46" s="168"/>
      <c r="V46" s="25"/>
      <c r="W46" s="61"/>
      <c r="X46" s="25"/>
      <c r="Y46" s="70"/>
      <c r="Z46" s="70"/>
      <c r="AA46" s="70"/>
      <c r="AB46" s="70"/>
      <c r="AC46" s="70"/>
      <c r="AD46" s="70"/>
    </row>
    <row r="47" spans="1:30" x14ac:dyDescent="0.25">
      <c r="A47" s="24"/>
      <c r="B47" s="36"/>
      <c r="C47" s="36"/>
      <c r="D47" s="61"/>
      <c r="E47" s="61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68"/>
      <c r="R47" s="168"/>
      <c r="S47" s="168"/>
      <c r="T47" s="168"/>
      <c r="U47" s="168"/>
      <c r="V47" s="25"/>
      <c r="W47" s="61"/>
      <c r="X47" s="25"/>
      <c r="Y47" s="70"/>
      <c r="Z47" s="70"/>
      <c r="AA47" s="70"/>
      <c r="AB47" s="70"/>
      <c r="AC47" s="70"/>
      <c r="AD47" s="70"/>
    </row>
    <row r="48" spans="1:30" x14ac:dyDescent="0.25">
      <c r="A48" s="24"/>
      <c r="B48" s="36"/>
      <c r="C48" s="36"/>
      <c r="D48" s="61"/>
      <c r="E48" s="61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68"/>
      <c r="R48" s="168"/>
      <c r="S48" s="168"/>
      <c r="T48" s="168"/>
      <c r="U48" s="168"/>
      <c r="V48" s="25"/>
      <c r="W48" s="61"/>
      <c r="X48" s="25"/>
      <c r="Y48" s="70"/>
      <c r="Z48" s="70"/>
      <c r="AA48" s="70"/>
      <c r="AB48" s="70"/>
      <c r="AC48" s="70"/>
      <c r="AD48" s="70"/>
    </row>
    <row r="49" spans="1:30" x14ac:dyDescent="0.25">
      <c r="A49" s="24"/>
      <c r="B49" s="36"/>
      <c r="C49" s="36"/>
      <c r="D49" s="61"/>
      <c r="E49" s="61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8"/>
      <c r="R49" s="168"/>
      <c r="S49" s="168"/>
      <c r="T49" s="168"/>
      <c r="U49" s="168"/>
      <c r="V49" s="25"/>
      <c r="W49" s="61"/>
      <c r="X49" s="25"/>
      <c r="Y49" s="70"/>
      <c r="Z49" s="70"/>
      <c r="AA49" s="70"/>
      <c r="AB49" s="70"/>
      <c r="AC49" s="70"/>
      <c r="AD49" s="70"/>
    </row>
    <row r="50" spans="1:30" x14ac:dyDescent="0.25">
      <c r="A50" s="24"/>
      <c r="B50" s="36"/>
      <c r="C50" s="36"/>
      <c r="D50" s="61"/>
      <c r="E50" s="61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8"/>
      <c r="R50" s="168"/>
      <c r="S50" s="168"/>
      <c r="T50" s="168"/>
      <c r="U50" s="168"/>
      <c r="V50" s="25"/>
      <c r="W50" s="61"/>
      <c r="X50" s="25"/>
      <c r="Y50" s="70"/>
      <c r="Z50" s="70"/>
      <c r="AA50" s="70"/>
      <c r="AB50" s="70"/>
      <c r="AC50" s="70"/>
      <c r="AD50" s="70"/>
    </row>
    <row r="51" spans="1:30" x14ac:dyDescent="0.25">
      <c r="A51" s="24"/>
      <c r="B51" s="36"/>
      <c r="C51" s="36"/>
      <c r="D51" s="61"/>
      <c r="E51" s="61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68"/>
      <c r="R51" s="168"/>
      <c r="S51" s="168"/>
      <c r="T51" s="168"/>
      <c r="U51" s="168"/>
      <c r="V51" s="25"/>
      <c r="W51" s="61"/>
      <c r="X51" s="25"/>
      <c r="Y51" s="70"/>
      <c r="Z51" s="70"/>
      <c r="AA51" s="70"/>
      <c r="AB51" s="70"/>
      <c r="AC51" s="70"/>
      <c r="AD51" s="70"/>
    </row>
    <row r="52" spans="1:30" x14ac:dyDescent="0.25">
      <c r="A52" s="24"/>
      <c r="B52" s="36"/>
      <c r="C52" s="36"/>
      <c r="D52" s="61"/>
      <c r="E52" s="61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68"/>
      <c r="R52" s="168"/>
      <c r="S52" s="168"/>
      <c r="T52" s="168"/>
      <c r="U52" s="168"/>
      <c r="V52" s="25"/>
      <c r="W52" s="61"/>
      <c r="X52" s="25"/>
      <c r="Y52" s="70"/>
      <c r="Z52" s="70"/>
      <c r="AA52" s="70"/>
      <c r="AB52" s="70"/>
      <c r="AC52" s="70"/>
      <c r="AD52" s="70"/>
    </row>
    <row r="53" spans="1:30" x14ac:dyDescent="0.25">
      <c r="A53" s="24"/>
      <c r="B53" s="36"/>
      <c r="C53" s="36"/>
      <c r="D53" s="61"/>
      <c r="E53" s="61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68"/>
      <c r="R53" s="168"/>
      <c r="S53" s="168"/>
      <c r="T53" s="168"/>
      <c r="U53" s="168"/>
      <c r="V53" s="25"/>
      <c r="W53" s="61"/>
      <c r="X53" s="25"/>
      <c r="Y53" s="70"/>
      <c r="Z53" s="70"/>
      <c r="AA53" s="70"/>
      <c r="AB53" s="70"/>
      <c r="AC53" s="70"/>
      <c r="AD53" s="70"/>
    </row>
    <row r="54" spans="1:30" x14ac:dyDescent="0.25">
      <c r="A54" s="24"/>
      <c r="B54" s="36"/>
      <c r="C54" s="36"/>
      <c r="D54" s="61"/>
      <c r="E54" s="61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68"/>
      <c r="R54" s="168"/>
      <c r="S54" s="168"/>
      <c r="T54" s="168"/>
      <c r="U54" s="168"/>
      <c r="V54" s="25"/>
      <c r="W54" s="61"/>
      <c r="X54" s="25"/>
      <c r="Y54" s="70"/>
      <c r="Z54" s="70"/>
      <c r="AA54" s="70"/>
      <c r="AB54" s="70"/>
      <c r="AC54" s="70"/>
      <c r="AD54" s="70"/>
    </row>
    <row r="55" spans="1:30" x14ac:dyDescent="0.25">
      <c r="A55" s="24"/>
      <c r="B55" s="36"/>
      <c r="C55" s="36"/>
      <c r="D55" s="61"/>
      <c r="E55" s="61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68"/>
      <c r="R55" s="168"/>
      <c r="S55" s="168"/>
      <c r="T55" s="168"/>
      <c r="U55" s="168"/>
      <c r="V55" s="25"/>
      <c r="W55" s="61"/>
      <c r="X55" s="25"/>
      <c r="Y55" s="70"/>
      <c r="Z55" s="70"/>
      <c r="AA55" s="70"/>
      <c r="AB55" s="70"/>
      <c r="AC55" s="70"/>
      <c r="AD55" s="70"/>
    </row>
    <row r="56" spans="1:30" x14ac:dyDescent="0.25">
      <c r="A56" s="24"/>
      <c r="B56" s="36"/>
      <c r="C56" s="36"/>
      <c r="D56" s="61"/>
      <c r="E56" s="61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68"/>
      <c r="R56" s="168"/>
      <c r="S56" s="168"/>
      <c r="T56" s="168"/>
      <c r="U56" s="168"/>
      <c r="V56" s="25"/>
      <c r="W56" s="61"/>
      <c r="X56" s="25"/>
      <c r="Y56" s="70"/>
      <c r="Z56" s="70"/>
      <c r="AA56" s="70"/>
      <c r="AB56" s="70"/>
      <c r="AC56" s="70"/>
      <c r="AD56" s="70"/>
    </row>
    <row r="57" spans="1:30" x14ac:dyDescent="0.25">
      <c r="A57" s="24"/>
      <c r="B57" s="36"/>
      <c r="C57" s="36"/>
      <c r="D57" s="61"/>
      <c r="E57" s="61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68"/>
      <c r="R57" s="168"/>
      <c r="S57" s="168"/>
      <c r="T57" s="168"/>
      <c r="U57" s="168"/>
      <c r="V57" s="25"/>
      <c r="W57" s="61"/>
      <c r="X57" s="25"/>
      <c r="Y57" s="70"/>
      <c r="Z57" s="70"/>
      <c r="AA57" s="70"/>
      <c r="AB57" s="70"/>
      <c r="AC57" s="70"/>
      <c r="AD57" s="70"/>
    </row>
    <row r="58" spans="1:30" x14ac:dyDescent="0.25">
      <c r="A58" s="24"/>
      <c r="B58" s="36"/>
      <c r="C58" s="36"/>
      <c r="D58" s="61"/>
      <c r="E58" s="61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68"/>
      <c r="R58" s="168"/>
      <c r="S58" s="168"/>
      <c r="T58" s="168"/>
      <c r="U58" s="168"/>
      <c r="V58" s="25"/>
      <c r="W58" s="61"/>
      <c r="X58" s="25"/>
      <c r="Y58" s="70"/>
      <c r="Z58" s="70"/>
      <c r="AA58" s="70"/>
      <c r="AB58" s="70"/>
      <c r="AC58" s="70"/>
      <c r="AD58" s="70"/>
    </row>
    <row r="59" spans="1:30" x14ac:dyDescent="0.25">
      <c r="A59" s="24"/>
      <c r="B59" s="36"/>
      <c r="C59" s="36"/>
      <c r="D59" s="61"/>
      <c r="E59" s="61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68"/>
      <c r="R59" s="168"/>
      <c r="S59" s="168"/>
      <c r="T59" s="168"/>
      <c r="U59" s="168"/>
      <c r="V59" s="25"/>
      <c r="W59" s="61"/>
      <c r="X59" s="25"/>
      <c r="Y59" s="70"/>
      <c r="Z59" s="70"/>
      <c r="AA59" s="70"/>
      <c r="AB59" s="70"/>
      <c r="AC59" s="70"/>
      <c r="AD59" s="70"/>
    </row>
    <row r="60" spans="1:30" x14ac:dyDescent="0.25">
      <c r="A60" s="24"/>
      <c r="B60" s="36"/>
      <c r="C60" s="36"/>
      <c r="D60" s="61"/>
      <c r="E60" s="61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68"/>
      <c r="R60" s="168"/>
      <c r="S60" s="168"/>
      <c r="T60" s="168"/>
      <c r="U60" s="168"/>
      <c r="V60" s="25"/>
      <c r="W60" s="61"/>
      <c r="X60" s="25"/>
      <c r="Y60" s="70"/>
      <c r="Z60" s="70"/>
      <c r="AA60" s="70"/>
      <c r="AB60" s="70"/>
      <c r="AC60" s="70"/>
      <c r="AD60" s="70"/>
    </row>
    <row r="61" spans="1:30" x14ac:dyDescent="0.25">
      <c r="A61" s="24"/>
      <c r="B61" s="36"/>
      <c r="C61" s="36"/>
      <c r="D61" s="61"/>
      <c r="E61" s="61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8"/>
      <c r="R61" s="168"/>
      <c r="S61" s="168"/>
      <c r="T61" s="168"/>
      <c r="U61" s="168"/>
      <c r="V61" s="25"/>
      <c r="W61" s="61"/>
      <c r="X61" s="25"/>
      <c r="Y61" s="70"/>
      <c r="Z61" s="70"/>
      <c r="AA61" s="70"/>
      <c r="AB61" s="70"/>
      <c r="AC61" s="70"/>
      <c r="AD61" s="70"/>
    </row>
    <row r="62" spans="1:30" x14ac:dyDescent="0.25">
      <c r="A62" s="24"/>
      <c r="B62" s="36"/>
      <c r="C62" s="36"/>
      <c r="D62" s="61"/>
      <c r="E62" s="61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8"/>
      <c r="R62" s="168"/>
      <c r="S62" s="168"/>
      <c r="T62" s="168"/>
      <c r="U62" s="168"/>
      <c r="V62" s="25"/>
      <c r="W62" s="61"/>
      <c r="X62" s="25"/>
      <c r="Y62" s="70"/>
      <c r="Z62" s="70"/>
      <c r="AA62" s="70"/>
      <c r="AB62" s="70"/>
      <c r="AC62" s="70"/>
      <c r="AD62" s="70"/>
    </row>
    <row r="63" spans="1:30" x14ac:dyDescent="0.25">
      <c r="A63" s="24"/>
      <c r="B63" s="36"/>
      <c r="C63" s="36"/>
      <c r="D63" s="61"/>
      <c r="E63" s="61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8"/>
      <c r="R63" s="168"/>
      <c r="S63" s="168"/>
      <c r="T63" s="168"/>
      <c r="U63" s="168"/>
      <c r="V63" s="25"/>
      <c r="W63" s="61"/>
      <c r="X63" s="25"/>
      <c r="Y63" s="70"/>
      <c r="Z63" s="70"/>
      <c r="AA63" s="70"/>
      <c r="AB63" s="70"/>
      <c r="AC63" s="70"/>
      <c r="AD63" s="70"/>
    </row>
    <row r="64" spans="1:30" x14ac:dyDescent="0.25">
      <c r="A64" s="24"/>
      <c r="B64" s="36"/>
      <c r="C64" s="36"/>
      <c r="D64" s="61"/>
      <c r="E64" s="61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68"/>
      <c r="R64" s="168"/>
      <c r="S64" s="168"/>
      <c r="T64" s="168"/>
      <c r="U64" s="168"/>
      <c r="V64" s="25"/>
      <c r="W64" s="61"/>
      <c r="X64" s="25"/>
      <c r="Y64" s="70"/>
      <c r="Z64" s="70"/>
      <c r="AA64" s="70"/>
      <c r="AB64" s="70"/>
      <c r="AC64" s="70"/>
      <c r="AD64" s="70"/>
    </row>
    <row r="65" spans="1:30" x14ac:dyDescent="0.25">
      <c r="A65" s="24"/>
      <c r="B65" s="36"/>
      <c r="C65" s="36"/>
      <c r="D65" s="61"/>
      <c r="E65" s="61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8"/>
      <c r="R65" s="168"/>
      <c r="S65" s="168"/>
      <c r="T65" s="168"/>
      <c r="U65" s="168"/>
      <c r="V65" s="25"/>
      <c r="W65" s="61"/>
      <c r="X65" s="25"/>
      <c r="Y65" s="70"/>
      <c r="Z65" s="70"/>
      <c r="AA65" s="70"/>
      <c r="AB65" s="70"/>
      <c r="AC65" s="70"/>
      <c r="AD65" s="70"/>
    </row>
    <row r="66" spans="1:30" x14ac:dyDescent="0.25">
      <c r="A66" s="24"/>
      <c r="B66" s="36"/>
      <c r="C66" s="36"/>
      <c r="D66" s="61"/>
      <c r="E66" s="61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8"/>
      <c r="R66" s="168"/>
      <c r="S66" s="168"/>
      <c r="T66" s="168"/>
      <c r="U66" s="168"/>
      <c r="V66" s="25"/>
      <c r="W66" s="61"/>
      <c r="X66" s="25"/>
      <c r="Y66" s="70"/>
      <c r="Z66" s="70"/>
      <c r="AA66" s="70"/>
      <c r="AB66" s="70"/>
      <c r="AC66" s="70"/>
      <c r="AD66" s="70"/>
    </row>
    <row r="67" spans="1:30" x14ac:dyDescent="0.25">
      <c r="A67" s="24"/>
      <c r="B67" s="36"/>
      <c r="C67" s="36"/>
      <c r="D67" s="61"/>
      <c r="E67" s="61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68"/>
      <c r="R67" s="168"/>
      <c r="S67" s="168"/>
      <c r="T67" s="168"/>
      <c r="U67" s="168"/>
      <c r="V67" s="25"/>
      <c r="W67" s="61"/>
      <c r="X67" s="25"/>
      <c r="Y67" s="70"/>
      <c r="Z67" s="70"/>
      <c r="AA67" s="70"/>
      <c r="AB67" s="70"/>
      <c r="AC67" s="70"/>
      <c r="AD67" s="70"/>
    </row>
    <row r="68" spans="1:30" x14ac:dyDescent="0.25">
      <c r="A68" s="24"/>
      <c r="B68" s="36"/>
      <c r="C68" s="36"/>
      <c r="D68" s="61"/>
      <c r="E68" s="61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68"/>
      <c r="R68" s="168"/>
      <c r="S68" s="168"/>
      <c r="T68" s="168"/>
      <c r="U68" s="168"/>
      <c r="V68" s="25"/>
      <c r="W68" s="61"/>
      <c r="X68" s="25"/>
      <c r="Y68" s="70"/>
      <c r="Z68" s="70"/>
      <c r="AA68" s="70"/>
      <c r="AB68" s="70"/>
      <c r="AC68" s="70"/>
      <c r="AD68" s="70"/>
    </row>
    <row r="69" spans="1:30" x14ac:dyDescent="0.25">
      <c r="A69" s="24"/>
      <c r="B69" s="36"/>
      <c r="C69" s="36"/>
      <c r="D69" s="61"/>
      <c r="E69" s="61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68"/>
      <c r="R69" s="168"/>
      <c r="S69" s="168"/>
      <c r="T69" s="168"/>
      <c r="U69" s="168"/>
      <c r="V69" s="25"/>
      <c r="W69" s="61"/>
      <c r="X69" s="25"/>
      <c r="Y69" s="70"/>
      <c r="Z69" s="70"/>
      <c r="AA69" s="70"/>
      <c r="AB69" s="70"/>
      <c r="AC69" s="70"/>
      <c r="AD69" s="70"/>
    </row>
    <row r="70" spans="1:30" x14ac:dyDescent="0.25">
      <c r="A70" s="24"/>
      <c r="B70" s="36"/>
      <c r="C70" s="36"/>
      <c r="D70" s="61"/>
      <c r="E70" s="61"/>
      <c r="F70" s="25"/>
      <c r="G70" s="36"/>
      <c r="H70" s="39"/>
      <c r="I70" s="36"/>
      <c r="J70" s="25"/>
      <c r="K70" s="25"/>
      <c r="L70" s="25"/>
      <c r="M70" s="25"/>
      <c r="N70" s="58"/>
      <c r="O70" s="58"/>
      <c r="P70" s="25"/>
      <c r="Q70" s="168"/>
      <c r="R70" s="168"/>
      <c r="S70" s="168"/>
      <c r="T70" s="168"/>
      <c r="U70" s="168"/>
      <c r="V70" s="25"/>
      <c r="W70" s="61"/>
      <c r="X70" s="25"/>
      <c r="Y70" s="70"/>
      <c r="Z70" s="70"/>
      <c r="AA70" s="70"/>
      <c r="AB70" s="70"/>
      <c r="AC70" s="70"/>
      <c r="AD70" s="70"/>
    </row>
    <row r="71" spans="1:30" x14ac:dyDescent="0.25">
      <c r="A71" s="24"/>
      <c r="B71" s="36"/>
      <c r="C71" s="36"/>
      <c r="D71" s="61"/>
      <c r="E71" s="61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168"/>
      <c r="R71" s="168"/>
      <c r="S71" s="168"/>
      <c r="T71" s="168"/>
      <c r="U71" s="168"/>
      <c r="V71" s="25"/>
      <c r="W71" s="61"/>
      <c r="X71" s="25"/>
      <c r="Y71" s="70"/>
      <c r="Z71" s="70"/>
      <c r="AA71" s="70"/>
      <c r="AB71" s="70"/>
      <c r="AC71" s="70"/>
      <c r="AD71" s="70"/>
    </row>
    <row r="72" spans="1:30" x14ac:dyDescent="0.25">
      <c r="A72" s="24"/>
      <c r="B72" s="36"/>
      <c r="C72" s="36"/>
      <c r="D72" s="61"/>
      <c r="E72" s="61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168"/>
      <c r="R72" s="168"/>
      <c r="S72" s="168"/>
      <c r="T72" s="168"/>
      <c r="U72" s="168"/>
      <c r="V72" s="25"/>
      <c r="W72" s="61"/>
      <c r="X72" s="25"/>
      <c r="Y72" s="70"/>
      <c r="Z72" s="70"/>
      <c r="AA72" s="70"/>
      <c r="AB72" s="70"/>
      <c r="AC72" s="70"/>
      <c r="AD72" s="70"/>
    </row>
    <row r="73" spans="1:30" x14ac:dyDescent="0.25">
      <c r="A73" s="24"/>
      <c r="B73" s="36"/>
      <c r="C73" s="36"/>
      <c r="D73" s="61"/>
      <c r="E73" s="61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168"/>
      <c r="R73" s="168"/>
      <c r="S73" s="168"/>
      <c r="T73" s="168"/>
      <c r="U73" s="168"/>
      <c r="V73" s="25"/>
      <c r="W73" s="61"/>
      <c r="X73" s="25"/>
      <c r="Y73" s="70"/>
      <c r="Z73" s="70"/>
      <c r="AA73" s="70"/>
      <c r="AB73" s="70"/>
      <c r="AC73" s="70"/>
      <c r="AD73" s="70"/>
    </row>
    <row r="74" spans="1:30" x14ac:dyDescent="0.25">
      <c r="A74" s="24"/>
      <c r="B74" s="36"/>
      <c r="C74" s="36"/>
      <c r="D74" s="61"/>
      <c r="E74" s="61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168"/>
      <c r="R74" s="168"/>
      <c r="S74" s="168"/>
      <c r="T74" s="168"/>
      <c r="U74" s="168"/>
      <c r="V74" s="25"/>
      <c r="W74" s="61"/>
      <c r="X74" s="25"/>
      <c r="Y74" s="70"/>
      <c r="Z74" s="70"/>
      <c r="AA74" s="70"/>
      <c r="AB74" s="70"/>
      <c r="AC74" s="70"/>
      <c r="AD74" s="70"/>
    </row>
    <row r="75" spans="1:30" x14ac:dyDescent="0.25">
      <c r="A75" s="24"/>
      <c r="B75" s="36"/>
      <c r="C75" s="36"/>
      <c r="D75" s="61"/>
      <c r="E75" s="61"/>
      <c r="F75" s="25"/>
      <c r="G75" s="36"/>
      <c r="H75" s="39"/>
      <c r="I75" s="36"/>
      <c r="J75" s="25"/>
      <c r="K75" s="25"/>
      <c r="L75" s="25"/>
      <c r="M75" s="25"/>
      <c r="N75" s="58"/>
      <c r="O75" s="58"/>
      <c r="P75" s="25"/>
      <c r="Q75" s="168"/>
      <c r="R75" s="168"/>
      <c r="S75" s="168"/>
      <c r="T75" s="168"/>
      <c r="U75" s="168"/>
      <c r="V75" s="25"/>
      <c r="W75" s="61"/>
      <c r="X75" s="25"/>
      <c r="Y75" s="70"/>
      <c r="Z75" s="70"/>
      <c r="AA75" s="70"/>
      <c r="AB75" s="70"/>
      <c r="AC75" s="70"/>
      <c r="AD75" s="70"/>
    </row>
    <row r="76" spans="1:30" x14ac:dyDescent="0.25">
      <c r="A76" s="24"/>
      <c r="B76" s="36"/>
      <c r="C76" s="36"/>
      <c r="D76" s="61"/>
      <c r="E76" s="61"/>
      <c r="F76" s="25"/>
      <c r="G76" s="36"/>
      <c r="H76" s="39"/>
      <c r="I76" s="36"/>
      <c r="J76" s="25"/>
      <c r="K76" s="25"/>
      <c r="L76" s="25"/>
      <c r="M76" s="25"/>
      <c r="N76" s="58"/>
      <c r="O76" s="58"/>
      <c r="P76" s="25"/>
      <c r="Q76" s="168"/>
      <c r="R76" s="168"/>
      <c r="S76" s="168"/>
      <c r="T76" s="168"/>
      <c r="U76" s="168"/>
      <c r="V76" s="25"/>
      <c r="W76" s="61"/>
      <c r="X76" s="25"/>
      <c r="Y76" s="70"/>
      <c r="Z76" s="70"/>
      <c r="AA76" s="70"/>
      <c r="AB76" s="70"/>
      <c r="AC76" s="70"/>
      <c r="AD76" s="70"/>
    </row>
    <row r="77" spans="1:30" x14ac:dyDescent="0.25">
      <c r="A77" s="24"/>
      <c r="B77" s="36"/>
      <c r="C77" s="36"/>
      <c r="D77" s="61"/>
      <c r="E77" s="61"/>
      <c r="F77" s="25"/>
      <c r="G77" s="36"/>
      <c r="H77" s="39"/>
      <c r="I77" s="36"/>
      <c r="J77" s="25"/>
      <c r="K77" s="25"/>
      <c r="L77" s="25"/>
      <c r="M77" s="25"/>
      <c r="N77" s="58"/>
      <c r="O77" s="58"/>
      <c r="P77" s="25"/>
      <c r="Q77" s="168"/>
      <c r="R77" s="168"/>
      <c r="S77" s="168"/>
      <c r="T77" s="168"/>
      <c r="U77" s="168"/>
      <c r="V77" s="25"/>
      <c r="W77" s="61"/>
      <c r="X77" s="25"/>
      <c r="Y77" s="70"/>
      <c r="Z77" s="70"/>
      <c r="AA77" s="70"/>
      <c r="AB77" s="70"/>
      <c r="AC77" s="70"/>
      <c r="AD77" s="70"/>
    </row>
    <row r="78" spans="1:30" x14ac:dyDescent="0.25">
      <c r="A78" s="24"/>
      <c r="B78" s="36"/>
      <c r="C78" s="36"/>
      <c r="D78" s="61"/>
      <c r="E78" s="61"/>
      <c r="F78" s="25"/>
      <c r="G78" s="36"/>
      <c r="H78" s="39"/>
      <c r="I78" s="36"/>
      <c r="J78" s="25"/>
      <c r="K78" s="25"/>
      <c r="L78" s="25"/>
      <c r="M78" s="25"/>
      <c r="N78" s="58"/>
      <c r="O78" s="58"/>
      <c r="P78" s="25"/>
      <c r="Q78" s="168"/>
      <c r="R78" s="168"/>
      <c r="S78" s="168"/>
      <c r="T78" s="168"/>
      <c r="U78" s="168"/>
      <c r="V78" s="25"/>
      <c r="W78" s="61"/>
      <c r="X78" s="25"/>
      <c r="Y78" s="70"/>
      <c r="Z78" s="70"/>
      <c r="AA78" s="70"/>
      <c r="AB78" s="70"/>
      <c r="AC78" s="70"/>
      <c r="AD78" s="70"/>
    </row>
    <row r="79" spans="1:30" x14ac:dyDescent="0.25">
      <c r="A79" s="24"/>
      <c r="B79" s="36"/>
      <c r="C79" s="36"/>
      <c r="D79" s="61"/>
      <c r="E79" s="61"/>
      <c r="F79" s="25"/>
      <c r="G79" s="36"/>
      <c r="H79" s="39"/>
      <c r="I79" s="36"/>
      <c r="J79" s="25"/>
      <c r="K79" s="25"/>
      <c r="L79" s="25"/>
      <c r="M79" s="25"/>
      <c r="N79" s="58"/>
      <c r="O79" s="58"/>
      <c r="P79" s="25"/>
      <c r="Q79" s="168"/>
      <c r="R79" s="168"/>
      <c r="S79" s="168"/>
      <c r="T79" s="168"/>
      <c r="U79" s="168"/>
      <c r="V79" s="25"/>
      <c r="W79" s="61"/>
      <c r="X79" s="25"/>
      <c r="Y79" s="70"/>
      <c r="Z79" s="70"/>
      <c r="AA79" s="70"/>
      <c r="AB79" s="70"/>
      <c r="AC79" s="70"/>
      <c r="AD79" s="70"/>
    </row>
    <row r="80" spans="1:30" x14ac:dyDescent="0.25">
      <c r="A80" s="24"/>
      <c r="B80" s="36"/>
      <c r="C80" s="36"/>
      <c r="D80" s="61"/>
      <c r="E80" s="61"/>
      <c r="F80" s="25"/>
      <c r="G80" s="36"/>
      <c r="H80" s="39"/>
      <c r="I80" s="36"/>
      <c r="J80" s="25"/>
      <c r="K80" s="25"/>
      <c r="L80" s="25"/>
      <c r="M80" s="25"/>
      <c r="N80" s="58"/>
      <c r="O80" s="58"/>
      <c r="P80" s="25"/>
      <c r="Q80" s="168"/>
      <c r="R80" s="168"/>
      <c r="S80" s="168"/>
      <c r="T80" s="168"/>
      <c r="U80" s="168"/>
      <c r="V80" s="25"/>
      <c r="W80" s="61"/>
      <c r="X80" s="25"/>
      <c r="Y80" s="70"/>
      <c r="Z80" s="70"/>
      <c r="AA80" s="70"/>
      <c r="AB80" s="70"/>
      <c r="AC80" s="70"/>
      <c r="AD80" s="70"/>
    </row>
    <row r="81" spans="1:30" x14ac:dyDescent="0.25">
      <c r="A81" s="24"/>
      <c r="B81" s="36"/>
      <c r="C81" s="36"/>
      <c r="D81" s="61"/>
      <c r="E81" s="61"/>
      <c r="F81" s="25"/>
      <c r="G81" s="36"/>
      <c r="H81" s="39"/>
      <c r="I81" s="36"/>
      <c r="J81" s="25"/>
      <c r="K81" s="25"/>
      <c r="L81" s="25"/>
      <c r="M81" s="25"/>
      <c r="N81" s="58"/>
      <c r="O81" s="58"/>
      <c r="P81" s="25"/>
      <c r="Q81" s="168"/>
      <c r="R81" s="168"/>
      <c r="S81" s="168"/>
      <c r="T81" s="168"/>
      <c r="U81" s="168"/>
      <c r="V81" s="25"/>
      <c r="W81" s="61"/>
      <c r="X81" s="25"/>
      <c r="Y81" s="70"/>
      <c r="Z81" s="70"/>
      <c r="AA81" s="70"/>
      <c r="AB81" s="70"/>
      <c r="AC81" s="70"/>
      <c r="AD81" s="70"/>
    </row>
    <row r="82" spans="1:30" x14ac:dyDescent="0.25">
      <c r="A82" s="24"/>
      <c r="B82" s="36"/>
      <c r="C82" s="36"/>
      <c r="D82" s="61"/>
      <c r="E82" s="61"/>
      <c r="F82" s="25"/>
      <c r="G82" s="36"/>
      <c r="H82" s="39"/>
      <c r="I82" s="36"/>
      <c r="J82" s="25"/>
      <c r="K82" s="25"/>
      <c r="L82" s="25"/>
      <c r="M82" s="25"/>
      <c r="N82" s="58"/>
      <c r="O82" s="58"/>
      <c r="P82" s="25"/>
      <c r="Q82" s="168"/>
      <c r="R82" s="168"/>
      <c r="S82" s="168"/>
      <c r="T82" s="168"/>
      <c r="U82" s="168"/>
      <c r="V82" s="25"/>
      <c r="W82" s="61"/>
      <c r="X82" s="25"/>
      <c r="Y82" s="70"/>
      <c r="Z82" s="70"/>
      <c r="AA82" s="70"/>
      <c r="AB82" s="70"/>
      <c r="AC82" s="70"/>
      <c r="AD82" s="70"/>
    </row>
    <row r="83" spans="1:30" x14ac:dyDescent="0.25">
      <c r="A83" s="24"/>
      <c r="B83" s="36"/>
      <c r="C83" s="36"/>
      <c r="D83" s="61"/>
      <c r="E83" s="61"/>
      <c r="F83" s="25"/>
      <c r="G83" s="36"/>
      <c r="H83" s="39"/>
      <c r="I83" s="36"/>
      <c r="J83" s="25"/>
      <c r="K83" s="25"/>
      <c r="L83" s="25"/>
      <c r="M83" s="25"/>
      <c r="N83" s="58"/>
      <c r="O83" s="58"/>
      <c r="P83" s="25"/>
      <c r="Q83" s="168"/>
      <c r="R83" s="168"/>
      <c r="S83" s="168"/>
      <c r="T83" s="168"/>
      <c r="U83" s="168"/>
      <c r="V83" s="25"/>
      <c r="W83" s="61"/>
      <c r="X83" s="25"/>
      <c r="Y83" s="70"/>
      <c r="Z83" s="70"/>
      <c r="AA83" s="70"/>
      <c r="AB83" s="70"/>
      <c r="AC83" s="70"/>
      <c r="AD83" s="70"/>
    </row>
    <row r="84" spans="1:30" x14ac:dyDescent="0.25">
      <c r="A84" s="24"/>
      <c r="B84" s="36"/>
      <c r="C84" s="36"/>
      <c r="D84" s="61"/>
      <c r="E84" s="61"/>
      <c r="F84" s="25"/>
      <c r="G84" s="36"/>
      <c r="H84" s="39"/>
      <c r="I84" s="36"/>
      <c r="J84" s="25"/>
      <c r="K84" s="25"/>
      <c r="L84" s="25"/>
      <c r="M84" s="25"/>
      <c r="N84" s="58"/>
      <c r="O84" s="58"/>
      <c r="P84" s="25"/>
      <c r="Q84" s="168"/>
      <c r="R84" s="168"/>
      <c r="S84" s="168"/>
      <c r="T84" s="168"/>
      <c r="U84" s="168"/>
      <c r="V84" s="25"/>
      <c r="W84" s="61"/>
      <c r="X84" s="25"/>
      <c r="Y84" s="70"/>
      <c r="Z84" s="70"/>
      <c r="AA84" s="70"/>
      <c r="AB84" s="70"/>
      <c r="AC84" s="70"/>
      <c r="AD84" s="70"/>
    </row>
    <row r="85" spans="1:30" x14ac:dyDescent="0.25">
      <c r="A85" s="24"/>
      <c r="B85" s="36"/>
      <c r="C85" s="36"/>
      <c r="D85" s="61"/>
      <c r="E85" s="61"/>
      <c r="F85" s="25"/>
      <c r="G85" s="36"/>
      <c r="H85" s="39"/>
      <c r="I85" s="36"/>
      <c r="J85" s="25"/>
      <c r="K85" s="25"/>
      <c r="L85" s="25"/>
      <c r="M85" s="25"/>
      <c r="N85" s="58"/>
      <c r="O85" s="58"/>
      <c r="P85" s="25"/>
      <c r="Q85" s="168"/>
      <c r="R85" s="168"/>
      <c r="S85" s="168"/>
      <c r="T85" s="168"/>
      <c r="U85" s="168"/>
      <c r="V85" s="25"/>
      <c r="W85" s="61"/>
      <c r="X85" s="25"/>
      <c r="Y85" s="70"/>
      <c r="Z85" s="70"/>
      <c r="AA85" s="70"/>
      <c r="AB85" s="70"/>
      <c r="AC85" s="70"/>
      <c r="AD85" s="70"/>
    </row>
    <row r="86" spans="1:30" x14ac:dyDescent="0.25">
      <c r="A86" s="24"/>
      <c r="B86" s="36"/>
      <c r="C86" s="36"/>
      <c r="D86" s="61"/>
      <c r="E86" s="61"/>
      <c r="F86" s="25"/>
      <c r="G86" s="36"/>
      <c r="H86" s="39"/>
      <c r="I86" s="36"/>
      <c r="J86" s="25"/>
      <c r="K86" s="25"/>
      <c r="L86" s="25"/>
      <c r="M86" s="25"/>
      <c r="N86" s="58"/>
      <c r="O86" s="58"/>
      <c r="P86" s="25"/>
      <c r="Q86" s="168"/>
      <c r="R86" s="168"/>
      <c r="S86" s="168"/>
      <c r="T86" s="168"/>
      <c r="U86" s="168"/>
      <c r="V86" s="25"/>
      <c r="W86" s="61"/>
      <c r="X86" s="25"/>
      <c r="Y86" s="70"/>
      <c r="Z86" s="70"/>
      <c r="AA86" s="70"/>
      <c r="AB86" s="70"/>
      <c r="AC86" s="70"/>
      <c r="AD86" s="70"/>
    </row>
    <row r="87" spans="1:30" x14ac:dyDescent="0.25">
      <c r="A87" s="24"/>
      <c r="B87" s="36"/>
      <c r="C87" s="36"/>
      <c r="D87" s="61"/>
      <c r="E87" s="61"/>
      <c r="F87" s="25"/>
      <c r="G87" s="36"/>
      <c r="H87" s="39"/>
      <c r="I87" s="36"/>
      <c r="J87" s="25"/>
      <c r="K87" s="25"/>
      <c r="L87" s="25"/>
      <c r="M87" s="25"/>
      <c r="N87" s="58"/>
      <c r="O87" s="58"/>
      <c r="P87" s="25"/>
      <c r="Q87" s="168"/>
      <c r="R87" s="168"/>
      <c r="S87" s="168"/>
      <c r="T87" s="168"/>
      <c r="U87" s="168"/>
      <c r="V87" s="25"/>
      <c r="W87" s="61"/>
      <c r="X87" s="25"/>
      <c r="Y87" s="70"/>
      <c r="Z87" s="70"/>
      <c r="AA87" s="70"/>
      <c r="AB87" s="70"/>
      <c r="AC87" s="70"/>
      <c r="AD87" s="70"/>
    </row>
    <row r="88" spans="1:30" x14ac:dyDescent="0.25">
      <c r="A88" s="24"/>
      <c r="B88" s="36"/>
      <c r="C88" s="36"/>
      <c r="D88" s="61"/>
      <c r="E88" s="61"/>
      <c r="F88" s="25"/>
      <c r="G88" s="36"/>
      <c r="H88" s="39"/>
      <c r="I88" s="36"/>
      <c r="J88" s="25"/>
      <c r="K88" s="25"/>
      <c r="L88" s="25"/>
      <c r="M88" s="25"/>
      <c r="N88" s="58"/>
      <c r="O88" s="58"/>
      <c r="P88" s="25"/>
      <c r="Q88" s="168"/>
      <c r="R88" s="168"/>
      <c r="S88" s="168"/>
      <c r="T88" s="168"/>
      <c r="U88" s="168"/>
      <c r="V88" s="25"/>
      <c r="W88" s="61"/>
      <c r="X88" s="25"/>
      <c r="Y88" s="70"/>
      <c r="Z88" s="70"/>
      <c r="AA88" s="70"/>
      <c r="AB88" s="70"/>
      <c r="AC88" s="70"/>
      <c r="AD88" s="70"/>
    </row>
    <row r="89" spans="1:30" x14ac:dyDescent="0.25">
      <c r="A89" s="24"/>
      <c r="B89" s="36"/>
      <c r="C89" s="36"/>
      <c r="D89" s="61"/>
      <c r="E89" s="61"/>
      <c r="F89" s="25"/>
      <c r="G89" s="36"/>
      <c r="H89" s="39"/>
      <c r="I89" s="36"/>
      <c r="J89" s="25"/>
      <c r="K89" s="25"/>
      <c r="L89" s="25"/>
      <c r="M89" s="25"/>
      <c r="N89" s="58"/>
      <c r="O89" s="58"/>
      <c r="P89" s="25"/>
      <c r="Q89" s="168"/>
      <c r="R89" s="168"/>
      <c r="S89" s="168"/>
      <c r="T89" s="168"/>
      <c r="U89" s="168"/>
      <c r="V89" s="25"/>
      <c r="W89" s="61"/>
      <c r="X89" s="25"/>
      <c r="Y89" s="70"/>
      <c r="Z89" s="70"/>
      <c r="AA89" s="70"/>
      <c r="AB89" s="70"/>
      <c r="AC89" s="70"/>
      <c r="AD89" s="70"/>
    </row>
    <row r="90" spans="1:30" x14ac:dyDescent="0.25">
      <c r="A90" s="24"/>
      <c r="B90" s="36"/>
      <c r="C90" s="36"/>
      <c r="D90" s="61"/>
      <c r="E90" s="61"/>
      <c r="F90" s="25"/>
      <c r="G90" s="36"/>
      <c r="H90" s="39"/>
      <c r="I90" s="36"/>
      <c r="J90" s="25"/>
      <c r="K90" s="25"/>
      <c r="L90" s="25"/>
      <c r="M90" s="25"/>
      <c r="N90" s="58"/>
      <c r="O90" s="58"/>
      <c r="P90" s="25"/>
      <c r="Q90" s="168"/>
      <c r="R90" s="168"/>
      <c r="S90" s="168"/>
      <c r="T90" s="168"/>
      <c r="U90" s="168"/>
      <c r="V90" s="25"/>
      <c r="W90" s="61"/>
      <c r="X90" s="25"/>
      <c r="Y90" s="70"/>
      <c r="Z90" s="70"/>
      <c r="AA90" s="70"/>
      <c r="AB90" s="70"/>
      <c r="AC90" s="70"/>
      <c r="AD90" s="70"/>
    </row>
    <row r="91" spans="1:30" x14ac:dyDescent="0.25">
      <c r="A91" s="24"/>
      <c r="B91" s="36"/>
      <c r="C91" s="36"/>
      <c r="D91" s="61"/>
      <c r="E91" s="61"/>
      <c r="F91" s="25"/>
      <c r="G91" s="36"/>
      <c r="H91" s="39"/>
      <c r="I91" s="36"/>
      <c r="J91" s="25"/>
      <c r="K91" s="25"/>
      <c r="L91" s="25"/>
      <c r="M91" s="25"/>
      <c r="N91" s="58"/>
      <c r="O91" s="58"/>
      <c r="P91" s="25"/>
      <c r="Q91" s="168"/>
      <c r="R91" s="168"/>
      <c r="S91" s="168"/>
      <c r="T91" s="168"/>
      <c r="U91" s="168"/>
      <c r="V91" s="25"/>
      <c r="W91" s="61"/>
      <c r="X91" s="25"/>
      <c r="Y91" s="70"/>
      <c r="Z91" s="70"/>
      <c r="AA91" s="70"/>
      <c r="AB91" s="70"/>
      <c r="AC91" s="70"/>
      <c r="AD91" s="70"/>
    </row>
    <row r="92" spans="1:30" x14ac:dyDescent="0.25">
      <c r="A92" s="24"/>
      <c r="B92" s="36"/>
      <c r="C92" s="36"/>
      <c r="D92" s="61"/>
      <c r="E92" s="61"/>
      <c r="F92" s="25"/>
      <c r="G92" s="36"/>
      <c r="H92" s="39"/>
      <c r="I92" s="36"/>
      <c r="J92" s="25"/>
      <c r="K92" s="25"/>
      <c r="L92" s="25"/>
      <c r="M92" s="25"/>
      <c r="N92" s="58"/>
      <c r="O92" s="58"/>
      <c r="P92" s="25"/>
      <c r="Q92" s="168"/>
      <c r="R92" s="168"/>
      <c r="S92" s="168"/>
      <c r="T92" s="168"/>
      <c r="U92" s="168"/>
      <c r="V92" s="25"/>
      <c r="W92" s="61"/>
      <c r="X92" s="25"/>
      <c r="Y92" s="70"/>
      <c r="Z92" s="70"/>
      <c r="AA92" s="70"/>
      <c r="AB92" s="70"/>
      <c r="AC92" s="70"/>
      <c r="AD92" s="70"/>
    </row>
    <row r="93" spans="1:30" x14ac:dyDescent="0.25">
      <c r="A93" s="24"/>
      <c r="B93" s="36"/>
      <c r="C93" s="36"/>
      <c r="D93" s="61"/>
      <c r="E93" s="61"/>
      <c r="F93" s="25"/>
      <c r="G93" s="36"/>
      <c r="H93" s="39"/>
      <c r="I93" s="36"/>
      <c r="J93" s="25"/>
      <c r="K93" s="25"/>
      <c r="L93" s="25"/>
      <c r="M93" s="25"/>
      <c r="N93" s="58"/>
      <c r="O93" s="58"/>
      <c r="P93" s="25"/>
      <c r="Q93" s="168"/>
      <c r="R93" s="168"/>
      <c r="S93" s="168"/>
      <c r="T93" s="168"/>
      <c r="U93" s="168"/>
      <c r="V93" s="25"/>
      <c r="W93" s="61"/>
      <c r="X93" s="25"/>
      <c r="Y93" s="70"/>
      <c r="Z93" s="70"/>
      <c r="AA93" s="70"/>
      <c r="AB93" s="70"/>
      <c r="AC93" s="70"/>
      <c r="AD93" s="70"/>
    </row>
    <row r="94" spans="1:30" x14ac:dyDescent="0.25">
      <c r="A94" s="24"/>
      <c r="B94" s="36"/>
      <c r="C94" s="36"/>
      <c r="D94" s="61"/>
      <c r="E94" s="61"/>
      <c r="F94" s="25"/>
      <c r="G94" s="36"/>
      <c r="H94" s="39"/>
      <c r="I94" s="36"/>
      <c r="J94" s="25"/>
      <c r="K94" s="25"/>
      <c r="L94" s="25"/>
      <c r="M94" s="25"/>
      <c r="N94" s="58"/>
      <c r="O94" s="58"/>
      <c r="P94" s="25"/>
      <c r="Q94" s="168"/>
      <c r="R94" s="168"/>
      <c r="S94" s="168"/>
      <c r="T94" s="168"/>
      <c r="U94" s="168"/>
      <c r="V94" s="25"/>
      <c r="W94" s="61"/>
      <c r="X94" s="25"/>
      <c r="Y94" s="70"/>
      <c r="Z94" s="70"/>
      <c r="AA94" s="70"/>
      <c r="AB94" s="70"/>
      <c r="AC94" s="70"/>
      <c r="AD94" s="70"/>
    </row>
    <row r="95" spans="1:30" x14ac:dyDescent="0.25">
      <c r="A95" s="24"/>
      <c r="B95" s="36"/>
      <c r="C95" s="36"/>
      <c r="D95" s="61"/>
      <c r="E95" s="61"/>
      <c r="F95" s="25"/>
      <c r="G95" s="36"/>
      <c r="H95" s="39"/>
      <c r="I95" s="36"/>
      <c r="J95" s="25"/>
      <c r="K95" s="25"/>
      <c r="L95" s="25"/>
      <c r="M95" s="25"/>
      <c r="N95" s="58"/>
      <c r="O95" s="58"/>
      <c r="P95" s="25"/>
      <c r="Q95" s="168"/>
      <c r="R95" s="168"/>
      <c r="S95" s="168"/>
      <c r="T95" s="168"/>
      <c r="U95" s="168"/>
      <c r="V95" s="25"/>
      <c r="W95" s="61"/>
      <c r="X95" s="25"/>
      <c r="Y95" s="70"/>
      <c r="Z95" s="70"/>
      <c r="AA95" s="70"/>
      <c r="AB95" s="70"/>
      <c r="AC95" s="70"/>
      <c r="AD95" s="70"/>
    </row>
    <row r="96" spans="1:30" x14ac:dyDescent="0.25">
      <c r="A96" s="24"/>
      <c r="B96" s="36"/>
      <c r="C96" s="36"/>
      <c r="D96" s="61"/>
      <c r="E96" s="61"/>
      <c r="F96" s="25"/>
      <c r="G96" s="36"/>
      <c r="H96" s="39"/>
      <c r="I96" s="36"/>
      <c r="J96" s="25"/>
      <c r="K96" s="25"/>
      <c r="L96" s="25"/>
      <c r="M96" s="25"/>
      <c r="N96" s="58"/>
      <c r="O96" s="58"/>
      <c r="P96" s="25"/>
      <c r="Q96" s="168"/>
      <c r="R96" s="168"/>
      <c r="S96" s="168"/>
      <c r="T96" s="168"/>
      <c r="U96" s="168"/>
      <c r="V96" s="25"/>
      <c r="W96" s="61"/>
      <c r="X96" s="25"/>
      <c r="Y96" s="70"/>
      <c r="Z96" s="70"/>
      <c r="AA96" s="70"/>
      <c r="AB96" s="70"/>
      <c r="AC96" s="70"/>
      <c r="AD96" s="70"/>
    </row>
    <row r="97" spans="1:30" x14ac:dyDescent="0.25">
      <c r="A97" s="24"/>
      <c r="B97" s="36"/>
      <c r="C97" s="36"/>
      <c r="D97" s="61"/>
      <c r="E97" s="61"/>
      <c r="F97" s="25"/>
      <c r="G97" s="36"/>
      <c r="H97" s="39"/>
      <c r="I97" s="36"/>
      <c r="J97" s="25"/>
      <c r="K97" s="25"/>
      <c r="L97" s="25"/>
      <c r="M97" s="25"/>
      <c r="N97" s="58"/>
      <c r="O97" s="58"/>
      <c r="P97" s="25"/>
      <c r="Q97" s="168"/>
      <c r="R97" s="168"/>
      <c r="S97" s="168"/>
      <c r="T97" s="168"/>
      <c r="U97" s="168"/>
      <c r="V97" s="25"/>
      <c r="W97" s="61"/>
      <c r="X97" s="25"/>
      <c r="Y97" s="70"/>
      <c r="Z97" s="70"/>
      <c r="AA97" s="70"/>
      <c r="AB97" s="70"/>
      <c r="AC97" s="70"/>
      <c r="AD97" s="70"/>
    </row>
    <row r="98" spans="1:30" x14ac:dyDescent="0.25">
      <c r="A98" s="24"/>
      <c r="B98" s="36"/>
      <c r="C98" s="36"/>
      <c r="D98" s="61"/>
      <c r="E98" s="61"/>
      <c r="F98" s="25"/>
      <c r="G98" s="36"/>
      <c r="H98" s="39"/>
      <c r="I98" s="36"/>
      <c r="J98" s="25"/>
      <c r="K98" s="25"/>
      <c r="L98" s="25"/>
      <c r="M98" s="25"/>
      <c r="N98" s="58"/>
      <c r="O98" s="58"/>
      <c r="P98" s="25"/>
      <c r="Q98" s="168"/>
      <c r="R98" s="168"/>
      <c r="S98" s="168"/>
      <c r="T98" s="168"/>
      <c r="U98" s="168"/>
      <c r="V98" s="25"/>
      <c r="W98" s="61"/>
      <c r="X98" s="25"/>
      <c r="Y98" s="70"/>
      <c r="Z98" s="70"/>
      <c r="AA98" s="70"/>
      <c r="AB98" s="70"/>
      <c r="AC98" s="70"/>
      <c r="AD98" s="70"/>
    </row>
    <row r="99" spans="1:30" x14ac:dyDescent="0.25">
      <c r="A99" s="24"/>
      <c r="B99" s="36"/>
      <c r="C99" s="36"/>
      <c r="D99" s="61"/>
      <c r="E99" s="61"/>
      <c r="F99" s="25"/>
      <c r="G99" s="36"/>
      <c r="H99" s="39"/>
      <c r="I99" s="36"/>
      <c r="J99" s="25"/>
      <c r="K99" s="25"/>
      <c r="L99" s="25"/>
      <c r="M99" s="25"/>
      <c r="N99" s="58"/>
      <c r="O99" s="58"/>
      <c r="P99" s="25"/>
      <c r="Q99" s="168"/>
      <c r="R99" s="168"/>
      <c r="S99" s="168"/>
      <c r="T99" s="168"/>
      <c r="U99" s="168"/>
      <c r="V99" s="25"/>
      <c r="W99" s="61"/>
      <c r="X99" s="25"/>
      <c r="Y99" s="70"/>
      <c r="Z99" s="70"/>
      <c r="AA99" s="70"/>
      <c r="AB99" s="70"/>
      <c r="AC99" s="70"/>
      <c r="AD99" s="70"/>
    </row>
    <row r="100" spans="1:30" x14ac:dyDescent="0.25">
      <c r="A100" s="24"/>
      <c r="B100" s="36"/>
      <c r="C100" s="36"/>
      <c r="D100" s="61"/>
      <c r="E100" s="61"/>
      <c r="F100" s="25"/>
      <c r="G100" s="36"/>
      <c r="H100" s="39"/>
      <c r="I100" s="36"/>
      <c r="J100" s="25"/>
      <c r="K100" s="25"/>
      <c r="L100" s="25"/>
      <c r="M100" s="25"/>
      <c r="N100" s="58"/>
      <c r="O100" s="58"/>
      <c r="P100" s="25"/>
      <c r="Q100" s="168"/>
      <c r="R100" s="168"/>
      <c r="S100" s="168"/>
      <c r="T100" s="168"/>
      <c r="U100" s="168"/>
      <c r="V100" s="25"/>
      <c r="W100" s="61"/>
      <c r="X100" s="25"/>
      <c r="Y100" s="70"/>
      <c r="Z100" s="70"/>
      <c r="AA100" s="70"/>
      <c r="AB100" s="70"/>
      <c r="AC100" s="70"/>
      <c r="AD100" s="70"/>
    </row>
    <row r="101" spans="1:30" x14ac:dyDescent="0.25">
      <c r="A101" s="24"/>
      <c r="B101" s="36"/>
      <c r="C101" s="36"/>
      <c r="D101" s="61"/>
      <c r="E101" s="61"/>
      <c r="F101" s="25"/>
      <c r="G101" s="36"/>
      <c r="H101" s="39"/>
      <c r="I101" s="36"/>
      <c r="J101" s="25"/>
      <c r="K101" s="25"/>
      <c r="L101" s="25"/>
      <c r="M101" s="25"/>
      <c r="N101" s="58"/>
      <c r="O101" s="58"/>
      <c r="P101" s="25"/>
      <c r="Q101" s="168"/>
      <c r="R101" s="168"/>
      <c r="S101" s="168"/>
      <c r="T101" s="168"/>
      <c r="U101" s="168"/>
      <c r="V101" s="25"/>
      <c r="W101" s="61"/>
      <c r="X101" s="25"/>
      <c r="Y101" s="70"/>
      <c r="Z101" s="70"/>
      <c r="AA101" s="70"/>
      <c r="AB101" s="70"/>
      <c r="AC101" s="70"/>
      <c r="AD101" s="70"/>
    </row>
    <row r="102" spans="1:30" x14ac:dyDescent="0.25">
      <c r="A102" s="24"/>
      <c r="B102" s="36"/>
      <c r="C102" s="36"/>
      <c r="D102" s="61"/>
      <c r="E102" s="61"/>
      <c r="F102" s="25"/>
      <c r="G102" s="36"/>
      <c r="H102" s="39"/>
      <c r="I102" s="36"/>
      <c r="J102" s="25"/>
      <c r="K102" s="25"/>
      <c r="L102" s="25"/>
      <c r="M102" s="25"/>
      <c r="N102" s="58"/>
      <c r="O102" s="58"/>
      <c r="P102" s="25"/>
      <c r="Q102" s="168"/>
      <c r="R102" s="168"/>
      <c r="S102" s="168"/>
      <c r="T102" s="168"/>
      <c r="U102" s="168"/>
      <c r="V102" s="25"/>
      <c r="W102" s="61"/>
      <c r="X102" s="25"/>
      <c r="Y102" s="70"/>
      <c r="Z102" s="70"/>
      <c r="AA102" s="70"/>
      <c r="AB102" s="70"/>
      <c r="AC102" s="70"/>
      <c r="AD102" s="70"/>
    </row>
    <row r="103" spans="1:30" x14ac:dyDescent="0.25">
      <c r="A103" s="24"/>
      <c r="B103" s="36"/>
      <c r="C103" s="36"/>
      <c r="D103" s="61"/>
      <c r="E103" s="61"/>
      <c r="F103" s="25"/>
      <c r="G103" s="36"/>
      <c r="H103" s="39"/>
      <c r="I103" s="36"/>
      <c r="J103" s="25"/>
      <c r="K103" s="25"/>
      <c r="L103" s="25"/>
      <c r="M103" s="25"/>
      <c r="N103" s="58"/>
      <c r="O103" s="58"/>
      <c r="P103" s="25"/>
      <c r="Q103" s="168"/>
      <c r="R103" s="168"/>
      <c r="S103" s="168"/>
      <c r="T103" s="168"/>
      <c r="U103" s="168"/>
      <c r="V103" s="25"/>
      <c r="W103" s="61"/>
      <c r="X103" s="25"/>
      <c r="Y103" s="70"/>
      <c r="Z103" s="70"/>
      <c r="AA103" s="70"/>
      <c r="AB103" s="70"/>
      <c r="AC103" s="70"/>
      <c r="AD103" s="70"/>
    </row>
    <row r="104" spans="1:30" x14ac:dyDescent="0.25">
      <c r="A104" s="24"/>
      <c r="B104" s="36"/>
      <c r="C104" s="36"/>
      <c r="D104" s="61"/>
      <c r="E104" s="61"/>
      <c r="F104" s="25"/>
      <c r="G104" s="36"/>
      <c r="H104" s="39"/>
      <c r="I104" s="36"/>
      <c r="J104" s="25"/>
      <c r="K104" s="25"/>
      <c r="L104" s="25"/>
      <c r="M104" s="25"/>
      <c r="N104" s="58"/>
      <c r="O104" s="58"/>
      <c r="P104" s="25"/>
      <c r="Q104" s="168"/>
      <c r="R104" s="168"/>
      <c r="S104" s="168"/>
      <c r="T104" s="168"/>
      <c r="U104" s="168"/>
      <c r="V104" s="25"/>
      <c r="W104" s="61"/>
      <c r="X104" s="25"/>
      <c r="Y104" s="70"/>
      <c r="Z104" s="70"/>
      <c r="AA104" s="70"/>
      <c r="AB104" s="70"/>
      <c r="AC104" s="70"/>
      <c r="AD104" s="70"/>
    </row>
    <row r="105" spans="1:30" x14ac:dyDescent="0.25">
      <c r="A105" s="24"/>
      <c r="B105" s="36"/>
      <c r="C105" s="36"/>
      <c r="D105" s="61"/>
      <c r="E105" s="61"/>
      <c r="F105" s="25"/>
      <c r="G105" s="36"/>
      <c r="H105" s="39"/>
      <c r="I105" s="36"/>
      <c r="J105" s="25"/>
      <c r="K105" s="25"/>
      <c r="L105" s="25"/>
      <c r="M105" s="25"/>
      <c r="N105" s="58"/>
      <c r="O105" s="58"/>
      <c r="P105" s="25"/>
      <c r="Q105" s="168"/>
      <c r="R105" s="168"/>
      <c r="S105" s="168"/>
      <c r="T105" s="168"/>
      <c r="U105" s="168"/>
      <c r="V105" s="25"/>
      <c r="W105" s="61"/>
      <c r="X105" s="25"/>
      <c r="Y105" s="70"/>
      <c r="Z105" s="70"/>
      <c r="AA105" s="70"/>
      <c r="AB105" s="70"/>
      <c r="AC105" s="70"/>
      <c r="AD105" s="70"/>
    </row>
    <row r="106" spans="1:30" x14ac:dyDescent="0.25">
      <c r="A106" s="24"/>
      <c r="B106" s="36"/>
      <c r="C106" s="36"/>
      <c r="D106" s="61"/>
      <c r="E106" s="61"/>
      <c r="F106" s="25"/>
      <c r="G106" s="36"/>
      <c r="H106" s="39"/>
      <c r="I106" s="36"/>
      <c r="J106" s="25"/>
      <c r="K106" s="25"/>
      <c r="L106" s="25"/>
      <c r="M106" s="25"/>
      <c r="N106" s="58"/>
      <c r="O106" s="58"/>
      <c r="P106" s="25"/>
      <c r="Q106" s="168"/>
      <c r="R106" s="168"/>
      <c r="S106" s="168"/>
      <c r="T106" s="168"/>
      <c r="U106" s="168"/>
      <c r="V106" s="25"/>
      <c r="W106" s="61"/>
      <c r="X106" s="25"/>
      <c r="Y106" s="70"/>
      <c r="Z106" s="70"/>
      <c r="AA106" s="70"/>
      <c r="AB106" s="70"/>
      <c r="AC106" s="70"/>
      <c r="AD106" s="70"/>
    </row>
    <row r="107" spans="1:30" x14ac:dyDescent="0.25">
      <c r="A107" s="24"/>
      <c r="B107" s="36"/>
      <c r="C107" s="36"/>
      <c r="D107" s="61"/>
      <c r="E107" s="61"/>
      <c r="F107" s="25"/>
      <c r="G107" s="36"/>
      <c r="H107" s="39"/>
      <c r="I107" s="36"/>
      <c r="J107" s="25"/>
      <c r="K107" s="25"/>
      <c r="L107" s="25"/>
      <c r="M107" s="25"/>
      <c r="N107" s="58"/>
      <c r="O107" s="58"/>
      <c r="P107" s="25"/>
      <c r="Q107" s="168"/>
      <c r="R107" s="168"/>
      <c r="S107" s="168"/>
      <c r="T107" s="168"/>
      <c r="U107" s="168"/>
      <c r="V107" s="25"/>
      <c r="W107" s="61"/>
      <c r="X107" s="25"/>
      <c r="Y107" s="70"/>
      <c r="Z107" s="70"/>
      <c r="AA107" s="70"/>
      <c r="AB107" s="70"/>
      <c r="AC107" s="70"/>
      <c r="AD107" s="70"/>
    </row>
    <row r="108" spans="1:30" x14ac:dyDescent="0.25">
      <c r="A108" s="24"/>
      <c r="B108" s="36"/>
      <c r="C108" s="36"/>
      <c r="D108" s="61"/>
      <c r="E108" s="61"/>
      <c r="F108" s="25"/>
      <c r="G108" s="36"/>
      <c r="H108" s="39"/>
      <c r="I108" s="36"/>
      <c r="J108" s="25"/>
      <c r="K108" s="25"/>
      <c r="L108" s="25"/>
      <c r="M108" s="25"/>
      <c r="N108" s="58"/>
      <c r="O108" s="58"/>
      <c r="P108" s="25"/>
      <c r="Q108" s="168"/>
      <c r="R108" s="168"/>
      <c r="S108" s="168"/>
      <c r="T108" s="168"/>
      <c r="U108" s="168"/>
      <c r="V108" s="25"/>
      <c r="W108" s="61"/>
      <c r="X108" s="25"/>
      <c r="Y108" s="70"/>
      <c r="Z108" s="70"/>
      <c r="AA108" s="70"/>
      <c r="AB108" s="70"/>
      <c r="AC108" s="70"/>
      <c r="AD108" s="70"/>
    </row>
    <row r="109" spans="1:30" x14ac:dyDescent="0.25">
      <c r="A109" s="24"/>
      <c r="B109" s="36"/>
      <c r="C109" s="36"/>
      <c r="D109" s="61"/>
      <c r="E109" s="61"/>
      <c r="F109" s="25"/>
      <c r="G109" s="36"/>
      <c r="H109" s="39"/>
      <c r="I109" s="36"/>
      <c r="J109" s="25"/>
      <c r="K109" s="25"/>
      <c r="L109" s="25"/>
      <c r="M109" s="25"/>
      <c r="N109" s="58"/>
      <c r="O109" s="58"/>
      <c r="P109" s="25"/>
      <c r="Q109" s="168"/>
      <c r="R109" s="168"/>
      <c r="S109" s="168"/>
      <c r="T109" s="168"/>
      <c r="U109" s="168"/>
      <c r="V109" s="25"/>
      <c r="W109" s="61"/>
      <c r="X109" s="25"/>
      <c r="Y109" s="70"/>
      <c r="Z109" s="70"/>
      <c r="AA109" s="70"/>
      <c r="AB109" s="70"/>
      <c r="AC109" s="70"/>
      <c r="AD109" s="70"/>
    </row>
    <row r="110" spans="1:30" x14ac:dyDescent="0.25">
      <c r="A110" s="24"/>
      <c r="B110" s="36"/>
      <c r="C110" s="36"/>
      <c r="D110" s="61"/>
      <c r="E110" s="61"/>
      <c r="F110" s="25"/>
      <c r="G110" s="36"/>
      <c r="H110" s="39"/>
      <c r="I110" s="36"/>
      <c r="J110" s="25"/>
      <c r="K110" s="25"/>
      <c r="L110" s="25"/>
      <c r="M110" s="25"/>
      <c r="N110" s="58"/>
      <c r="O110" s="58"/>
      <c r="P110" s="25"/>
      <c r="Q110" s="168"/>
      <c r="R110" s="168"/>
      <c r="S110" s="168"/>
      <c r="T110" s="168"/>
      <c r="U110" s="168"/>
      <c r="V110" s="25"/>
      <c r="W110" s="61"/>
      <c r="X110" s="25"/>
      <c r="Y110" s="70"/>
      <c r="Z110" s="70"/>
      <c r="AA110" s="70"/>
      <c r="AB110" s="70"/>
      <c r="AC110" s="70"/>
      <c r="AD110" s="70"/>
    </row>
    <row r="111" spans="1:30" x14ac:dyDescent="0.25">
      <c r="A111" s="24"/>
      <c r="B111" s="36"/>
      <c r="C111" s="36"/>
      <c r="D111" s="61"/>
      <c r="E111" s="61"/>
      <c r="F111" s="25"/>
      <c r="G111" s="36"/>
      <c r="H111" s="39"/>
      <c r="I111" s="36"/>
      <c r="J111" s="25"/>
      <c r="K111" s="25"/>
      <c r="L111" s="25"/>
      <c r="M111" s="25"/>
      <c r="N111" s="58"/>
      <c r="O111" s="58"/>
      <c r="P111" s="25"/>
      <c r="Q111" s="168"/>
      <c r="R111" s="168"/>
      <c r="S111" s="168"/>
      <c r="T111" s="168"/>
      <c r="U111" s="168"/>
      <c r="V111" s="25"/>
      <c r="W111" s="61"/>
      <c r="X111" s="25"/>
      <c r="Y111" s="70"/>
      <c r="Z111" s="70"/>
      <c r="AA111" s="70"/>
      <c r="AB111" s="70"/>
      <c r="AC111" s="70"/>
      <c r="AD111" s="70"/>
    </row>
    <row r="112" spans="1:30" x14ac:dyDescent="0.25">
      <c r="A112" s="24"/>
      <c r="B112" s="36"/>
      <c r="C112" s="36"/>
      <c r="D112" s="61"/>
      <c r="E112" s="61"/>
      <c r="F112" s="25"/>
      <c r="G112" s="36"/>
      <c r="H112" s="39"/>
      <c r="I112" s="36"/>
      <c r="J112" s="25"/>
      <c r="K112" s="25"/>
      <c r="L112" s="25"/>
      <c r="M112" s="25"/>
      <c r="N112" s="58"/>
      <c r="O112" s="58"/>
      <c r="P112" s="25"/>
      <c r="Q112" s="168"/>
      <c r="R112" s="168"/>
      <c r="S112" s="168"/>
      <c r="T112" s="168"/>
      <c r="U112" s="168"/>
      <c r="V112" s="25"/>
      <c r="W112" s="61"/>
      <c r="X112" s="25"/>
      <c r="Y112" s="70"/>
      <c r="Z112" s="70"/>
      <c r="AA112" s="70"/>
      <c r="AB112" s="70"/>
      <c r="AC112" s="70"/>
      <c r="AD112" s="70"/>
    </row>
    <row r="113" spans="1:30" x14ac:dyDescent="0.25">
      <c r="A113" s="24"/>
      <c r="B113" s="36"/>
      <c r="C113" s="36"/>
      <c r="D113" s="61"/>
      <c r="E113" s="61"/>
      <c r="F113" s="25"/>
      <c r="G113" s="36"/>
      <c r="H113" s="39"/>
      <c r="I113" s="36"/>
      <c r="J113" s="25"/>
      <c r="K113" s="25"/>
      <c r="L113" s="25"/>
      <c r="M113" s="25"/>
      <c r="N113" s="58"/>
      <c r="O113" s="58"/>
      <c r="P113" s="25"/>
      <c r="Q113" s="168"/>
      <c r="R113" s="168"/>
      <c r="S113" s="168"/>
      <c r="T113" s="168"/>
      <c r="U113" s="168"/>
      <c r="V113" s="25"/>
      <c r="W113" s="61"/>
      <c r="X113" s="25"/>
      <c r="Y113" s="70"/>
      <c r="Z113" s="70"/>
      <c r="AA113" s="70"/>
      <c r="AB113" s="70"/>
      <c r="AC113" s="70"/>
      <c r="AD113" s="70"/>
    </row>
    <row r="114" spans="1:30" x14ac:dyDescent="0.25">
      <c r="A114" s="24"/>
      <c r="B114" s="36"/>
      <c r="C114" s="36"/>
      <c r="D114" s="61"/>
      <c r="E114" s="61"/>
      <c r="F114" s="25"/>
      <c r="G114" s="36"/>
      <c r="H114" s="39"/>
      <c r="I114" s="36"/>
      <c r="J114" s="25"/>
      <c r="K114" s="25"/>
      <c r="L114" s="25"/>
      <c r="M114" s="25"/>
      <c r="N114" s="58"/>
      <c r="O114" s="58"/>
      <c r="P114" s="25"/>
      <c r="Q114" s="168"/>
      <c r="R114" s="168"/>
      <c r="S114" s="168"/>
      <c r="T114" s="168"/>
      <c r="U114" s="168"/>
      <c r="V114" s="25"/>
      <c r="W114" s="61"/>
      <c r="X114" s="25"/>
      <c r="Y114" s="70"/>
      <c r="Z114" s="70"/>
      <c r="AA114" s="70"/>
      <c r="AB114" s="70"/>
      <c r="AC114" s="70"/>
      <c r="AD114" s="70"/>
    </row>
    <row r="115" spans="1:30" x14ac:dyDescent="0.25">
      <c r="A115" s="24"/>
      <c r="B115" s="36"/>
      <c r="C115" s="36"/>
      <c r="D115" s="61"/>
      <c r="E115" s="61"/>
      <c r="F115" s="25"/>
      <c r="G115" s="36"/>
      <c r="H115" s="39"/>
      <c r="I115" s="36"/>
      <c r="J115" s="25"/>
      <c r="K115" s="25"/>
      <c r="L115" s="25"/>
      <c r="M115" s="25"/>
      <c r="N115" s="58"/>
      <c r="O115" s="58"/>
      <c r="P115" s="25"/>
      <c r="Q115" s="168"/>
      <c r="R115" s="168"/>
      <c r="S115" s="168"/>
      <c r="T115" s="168"/>
      <c r="U115" s="168"/>
      <c r="V115" s="25"/>
      <c r="W115" s="61"/>
      <c r="X115" s="25"/>
      <c r="Y115" s="70"/>
      <c r="Z115" s="70"/>
      <c r="AA115" s="70"/>
      <c r="AB115" s="70"/>
      <c r="AC115" s="70"/>
      <c r="AD115" s="70"/>
    </row>
    <row r="116" spans="1:30" x14ac:dyDescent="0.25">
      <c r="A116" s="24"/>
      <c r="B116" s="36"/>
      <c r="C116" s="36"/>
      <c r="D116" s="61"/>
      <c r="E116" s="61"/>
      <c r="F116" s="25"/>
      <c r="G116" s="36"/>
      <c r="H116" s="39"/>
      <c r="I116" s="36"/>
      <c r="J116" s="25"/>
      <c r="K116" s="25"/>
      <c r="L116" s="25"/>
      <c r="M116" s="25"/>
      <c r="N116" s="58"/>
      <c r="O116" s="58"/>
      <c r="P116" s="25"/>
      <c r="Q116" s="168"/>
      <c r="R116" s="168"/>
      <c r="S116" s="168"/>
      <c r="T116" s="168"/>
      <c r="U116" s="168"/>
      <c r="V116" s="25"/>
      <c r="W116" s="61"/>
      <c r="X116" s="25"/>
      <c r="Y116" s="70"/>
      <c r="Z116" s="70"/>
      <c r="AA116" s="70"/>
      <c r="AB116" s="70"/>
      <c r="AC116" s="70"/>
      <c r="AD116" s="70"/>
    </row>
    <row r="117" spans="1:30" x14ac:dyDescent="0.25">
      <c r="A117" s="24"/>
      <c r="B117" s="36"/>
      <c r="C117" s="36"/>
      <c r="D117" s="61"/>
      <c r="E117" s="61"/>
      <c r="F117" s="25"/>
      <c r="G117" s="36"/>
      <c r="H117" s="39"/>
      <c r="I117" s="36"/>
      <c r="J117" s="25"/>
      <c r="K117" s="25"/>
      <c r="L117" s="25"/>
      <c r="M117" s="25"/>
      <c r="N117" s="58"/>
      <c r="O117" s="58"/>
      <c r="P117" s="25"/>
      <c r="Q117" s="168"/>
      <c r="R117" s="168"/>
      <c r="S117" s="168"/>
      <c r="T117" s="168"/>
      <c r="U117" s="168"/>
      <c r="V117" s="25"/>
      <c r="W117" s="61"/>
      <c r="X117" s="25"/>
      <c r="Y117" s="70"/>
      <c r="Z117" s="70"/>
      <c r="AA117" s="70"/>
      <c r="AB117" s="70"/>
      <c r="AC117" s="70"/>
      <c r="AD117" s="70"/>
    </row>
    <row r="118" spans="1:30" x14ac:dyDescent="0.25">
      <c r="A118" s="24"/>
      <c r="B118" s="36"/>
      <c r="C118" s="36"/>
      <c r="D118" s="61"/>
      <c r="E118" s="61"/>
      <c r="F118" s="25"/>
      <c r="G118" s="36"/>
      <c r="H118" s="39"/>
      <c r="I118" s="36"/>
      <c r="J118" s="25"/>
      <c r="K118" s="25"/>
      <c r="L118" s="25"/>
      <c r="M118" s="25"/>
      <c r="N118" s="58"/>
      <c r="O118" s="58"/>
      <c r="P118" s="25"/>
      <c r="Q118" s="168"/>
      <c r="R118" s="168"/>
      <c r="S118" s="168"/>
      <c r="T118" s="168"/>
      <c r="U118" s="168"/>
      <c r="V118" s="25"/>
      <c r="W118" s="61"/>
      <c r="X118" s="25"/>
      <c r="Y118" s="70"/>
      <c r="Z118" s="70"/>
      <c r="AA118" s="70"/>
      <c r="AB118" s="70"/>
      <c r="AC118" s="70"/>
      <c r="AD118" s="70"/>
    </row>
    <row r="119" spans="1:30" x14ac:dyDescent="0.25">
      <c r="A119" s="24"/>
      <c r="B119" s="36"/>
      <c r="C119" s="36"/>
      <c r="D119" s="61"/>
      <c r="E119" s="61"/>
      <c r="F119" s="25"/>
      <c r="G119" s="36"/>
      <c r="H119" s="39"/>
      <c r="I119" s="36"/>
      <c r="J119" s="25"/>
      <c r="K119" s="25"/>
      <c r="L119" s="25"/>
      <c r="M119" s="25"/>
      <c r="N119" s="58"/>
      <c r="O119" s="58"/>
      <c r="P119" s="25"/>
      <c r="Q119" s="168"/>
      <c r="R119" s="168"/>
      <c r="S119" s="168"/>
      <c r="T119" s="168"/>
      <c r="U119" s="168"/>
      <c r="V119" s="25"/>
      <c r="W119" s="61"/>
      <c r="X119" s="25"/>
      <c r="Y119" s="70"/>
      <c r="Z119" s="70"/>
      <c r="AA119" s="70"/>
      <c r="AB119" s="70"/>
      <c r="AC119" s="70"/>
      <c r="AD119" s="70"/>
    </row>
    <row r="120" spans="1:30" x14ac:dyDescent="0.25">
      <c r="A120" s="24"/>
      <c r="B120" s="36"/>
      <c r="C120" s="36"/>
      <c r="D120" s="61"/>
      <c r="E120" s="61"/>
      <c r="F120" s="25"/>
      <c r="G120" s="36"/>
      <c r="H120" s="39"/>
      <c r="I120" s="36"/>
      <c r="J120" s="25"/>
      <c r="K120" s="25"/>
      <c r="L120" s="25"/>
      <c r="M120" s="25"/>
      <c r="N120" s="58"/>
      <c r="O120" s="58"/>
      <c r="P120" s="25"/>
      <c r="Q120" s="168"/>
      <c r="R120" s="168"/>
      <c r="S120" s="168"/>
      <c r="T120" s="168"/>
      <c r="U120" s="168"/>
      <c r="V120" s="25"/>
      <c r="W120" s="61"/>
      <c r="X120" s="25"/>
      <c r="Y120" s="70"/>
      <c r="Z120" s="70"/>
      <c r="AA120" s="70"/>
      <c r="AB120" s="70"/>
      <c r="AC120" s="70"/>
      <c r="AD120" s="70"/>
    </row>
    <row r="121" spans="1:30" x14ac:dyDescent="0.25">
      <c r="A121" s="24"/>
      <c r="B121" s="36"/>
      <c r="C121" s="36"/>
      <c r="D121" s="61"/>
      <c r="E121" s="61"/>
      <c r="F121" s="25"/>
      <c r="G121" s="36"/>
      <c r="H121" s="39"/>
      <c r="I121" s="36"/>
      <c r="J121" s="25"/>
      <c r="K121" s="25"/>
      <c r="L121" s="25"/>
      <c r="M121" s="25"/>
      <c r="N121" s="58"/>
      <c r="O121" s="58"/>
      <c r="P121" s="25"/>
      <c r="Q121" s="168"/>
      <c r="R121" s="168"/>
      <c r="S121" s="168"/>
      <c r="T121" s="168"/>
      <c r="U121" s="168"/>
      <c r="V121" s="25"/>
      <c r="W121" s="61"/>
      <c r="X121" s="25"/>
      <c r="Y121" s="70"/>
      <c r="Z121" s="70"/>
      <c r="AA121" s="70"/>
      <c r="AB121" s="70"/>
      <c r="AC121" s="70"/>
      <c r="AD121" s="70"/>
    </row>
    <row r="122" spans="1:30" x14ac:dyDescent="0.25">
      <c r="A122" s="24"/>
      <c r="B122" s="36"/>
      <c r="C122" s="36"/>
      <c r="D122" s="61"/>
      <c r="E122" s="61"/>
      <c r="F122" s="25"/>
      <c r="G122" s="36"/>
      <c r="H122" s="39"/>
      <c r="I122" s="36"/>
      <c r="J122" s="25"/>
      <c r="K122" s="25"/>
      <c r="L122" s="25"/>
      <c r="M122" s="25"/>
      <c r="N122" s="58"/>
      <c r="O122" s="58"/>
      <c r="P122" s="25"/>
      <c r="Q122" s="168"/>
      <c r="R122" s="168"/>
      <c r="S122" s="168"/>
      <c r="T122" s="168"/>
      <c r="U122" s="168"/>
      <c r="V122" s="25"/>
      <c r="W122" s="61"/>
      <c r="X122" s="25"/>
      <c r="Y122" s="70"/>
      <c r="Z122" s="70"/>
      <c r="AA122" s="70"/>
      <c r="AB122" s="70"/>
      <c r="AC122" s="70"/>
      <c r="AD122" s="70"/>
    </row>
    <row r="123" spans="1:30" x14ac:dyDescent="0.25">
      <c r="A123" s="24"/>
      <c r="B123" s="36"/>
      <c r="C123" s="36"/>
      <c r="D123" s="61"/>
      <c r="E123" s="61"/>
      <c r="F123" s="25"/>
      <c r="G123" s="36"/>
      <c r="H123" s="39"/>
      <c r="I123" s="36"/>
      <c r="J123" s="25"/>
      <c r="K123" s="25"/>
      <c r="L123" s="25"/>
      <c r="M123" s="25"/>
      <c r="N123" s="58"/>
      <c r="O123" s="58"/>
      <c r="P123" s="25"/>
      <c r="Q123" s="168"/>
      <c r="R123" s="168"/>
      <c r="S123" s="168"/>
      <c r="T123" s="168"/>
      <c r="U123" s="168"/>
      <c r="V123" s="25"/>
      <c r="W123" s="61"/>
      <c r="X123" s="25"/>
      <c r="Y123" s="70"/>
      <c r="Z123" s="70"/>
      <c r="AA123" s="70"/>
      <c r="AB123" s="70"/>
      <c r="AC123" s="70"/>
      <c r="AD123" s="70"/>
    </row>
    <row r="124" spans="1:30" x14ac:dyDescent="0.25">
      <c r="A124" s="24"/>
      <c r="B124" s="36"/>
      <c r="C124" s="36"/>
      <c r="D124" s="61"/>
      <c r="E124" s="61"/>
      <c r="F124" s="25"/>
      <c r="G124" s="36"/>
      <c r="H124" s="39"/>
      <c r="I124" s="36"/>
      <c r="J124" s="25"/>
      <c r="K124" s="25"/>
      <c r="L124" s="25"/>
      <c r="M124" s="25"/>
      <c r="N124" s="58"/>
      <c r="O124" s="58"/>
      <c r="P124" s="25"/>
      <c r="Q124" s="168"/>
      <c r="R124" s="168"/>
      <c r="S124" s="168"/>
      <c r="T124" s="168"/>
      <c r="U124" s="168"/>
      <c r="V124" s="25"/>
      <c r="W124" s="61"/>
      <c r="X124" s="25"/>
      <c r="Y124" s="70"/>
      <c r="Z124" s="70"/>
      <c r="AA124" s="70"/>
      <c r="AB124" s="70"/>
      <c r="AC124" s="70"/>
      <c r="AD124" s="70"/>
    </row>
    <row r="125" spans="1:30" x14ac:dyDescent="0.25">
      <c r="A125" s="24"/>
      <c r="B125" s="36"/>
      <c r="C125" s="36"/>
      <c r="D125" s="61"/>
      <c r="E125" s="61"/>
      <c r="F125" s="25"/>
      <c r="G125" s="36"/>
      <c r="H125" s="39"/>
      <c r="I125" s="36"/>
      <c r="J125" s="25"/>
      <c r="K125" s="25"/>
      <c r="L125" s="25"/>
      <c r="M125" s="25"/>
      <c r="N125" s="58"/>
      <c r="O125" s="58"/>
      <c r="P125" s="25"/>
      <c r="Q125" s="168"/>
      <c r="R125" s="168"/>
      <c r="S125" s="168"/>
      <c r="T125" s="168"/>
      <c r="U125" s="168"/>
      <c r="V125" s="25"/>
      <c r="W125" s="61"/>
      <c r="X125" s="25"/>
      <c r="Y125" s="70"/>
      <c r="Z125" s="70"/>
      <c r="AA125" s="70"/>
      <c r="AB125" s="70"/>
      <c r="AC125" s="70"/>
      <c r="AD125" s="70"/>
    </row>
    <row r="126" spans="1:30" x14ac:dyDescent="0.25">
      <c r="A126" s="24"/>
      <c r="B126" s="36"/>
      <c r="C126" s="36"/>
      <c r="D126" s="61"/>
      <c r="E126" s="61"/>
      <c r="F126" s="25"/>
      <c r="G126" s="36"/>
      <c r="H126" s="39"/>
      <c r="I126" s="36"/>
      <c r="J126" s="25"/>
      <c r="K126" s="25"/>
      <c r="L126" s="25"/>
      <c r="M126" s="25"/>
      <c r="N126" s="58"/>
      <c r="O126" s="58"/>
      <c r="P126" s="25"/>
      <c r="Q126" s="168"/>
      <c r="R126" s="168"/>
      <c r="S126" s="168"/>
      <c r="T126" s="168"/>
      <c r="U126" s="168"/>
      <c r="V126" s="25"/>
      <c r="W126" s="61"/>
      <c r="X126" s="25"/>
      <c r="Y126" s="70"/>
      <c r="Z126" s="70"/>
      <c r="AA126" s="70"/>
      <c r="AB126" s="70"/>
      <c r="AC126" s="70"/>
      <c r="AD126" s="70"/>
    </row>
    <row r="127" spans="1:30" x14ac:dyDescent="0.25">
      <c r="A127" s="24"/>
      <c r="B127" s="36"/>
      <c r="C127" s="36"/>
      <c r="D127" s="61"/>
      <c r="E127" s="61"/>
      <c r="F127" s="25"/>
      <c r="G127" s="36"/>
      <c r="H127" s="39"/>
      <c r="I127" s="36"/>
      <c r="J127" s="25"/>
      <c r="K127" s="25"/>
      <c r="L127" s="25"/>
      <c r="M127" s="25"/>
      <c r="N127" s="58"/>
      <c r="O127" s="58"/>
      <c r="P127" s="25"/>
      <c r="Q127" s="168"/>
      <c r="R127" s="168"/>
      <c r="S127" s="168"/>
      <c r="T127" s="168"/>
      <c r="U127" s="168"/>
      <c r="V127" s="25"/>
      <c r="W127" s="61"/>
      <c r="X127" s="25"/>
      <c r="Y127" s="70"/>
      <c r="Z127" s="70"/>
      <c r="AA127" s="70"/>
      <c r="AB127" s="70"/>
      <c r="AC127" s="70"/>
      <c r="AD127" s="70"/>
    </row>
    <row r="128" spans="1:30" x14ac:dyDescent="0.25">
      <c r="A128" s="24"/>
      <c r="B128" s="36"/>
      <c r="C128" s="36"/>
      <c r="D128" s="61"/>
      <c r="E128" s="61"/>
      <c r="F128" s="25"/>
      <c r="G128" s="36"/>
      <c r="H128" s="39"/>
      <c r="I128" s="36"/>
      <c r="J128" s="25"/>
      <c r="K128" s="25"/>
      <c r="L128" s="25"/>
      <c r="M128" s="25"/>
      <c r="N128" s="58"/>
      <c r="O128" s="58"/>
      <c r="P128" s="25"/>
      <c r="Q128" s="168"/>
      <c r="R128" s="168"/>
      <c r="S128" s="168"/>
      <c r="T128" s="168"/>
      <c r="U128" s="168"/>
      <c r="V128" s="25"/>
      <c r="W128" s="61"/>
      <c r="X128" s="25"/>
      <c r="Y128" s="70"/>
      <c r="Z128" s="70"/>
      <c r="AA128" s="70"/>
      <c r="AB128" s="70"/>
      <c r="AC128" s="70"/>
      <c r="AD128" s="70"/>
    </row>
    <row r="129" spans="1:30" x14ac:dyDescent="0.25">
      <c r="A129" s="24"/>
      <c r="B129" s="36"/>
      <c r="C129" s="36"/>
      <c r="D129" s="61"/>
      <c r="E129" s="61"/>
      <c r="F129" s="25"/>
      <c r="G129" s="36"/>
      <c r="H129" s="39"/>
      <c r="I129" s="36"/>
      <c r="J129" s="25"/>
      <c r="K129" s="25"/>
      <c r="L129" s="25"/>
      <c r="M129" s="25"/>
      <c r="N129" s="58"/>
      <c r="O129" s="58"/>
      <c r="P129" s="25"/>
      <c r="Q129" s="168"/>
      <c r="R129" s="168"/>
      <c r="S129" s="168"/>
      <c r="T129" s="168"/>
      <c r="U129" s="168"/>
      <c r="V129" s="25"/>
      <c r="W129" s="61"/>
      <c r="X129" s="25"/>
      <c r="Y129" s="70"/>
      <c r="Z129" s="70"/>
      <c r="AA129" s="70"/>
      <c r="AB129" s="70"/>
      <c r="AC129" s="70"/>
      <c r="AD129" s="70"/>
    </row>
    <row r="130" spans="1:30" x14ac:dyDescent="0.25">
      <c r="A130" s="24"/>
      <c r="B130" s="36"/>
      <c r="C130" s="36"/>
      <c r="D130" s="61"/>
      <c r="E130" s="61"/>
      <c r="F130" s="25"/>
      <c r="G130" s="36"/>
      <c r="H130" s="39"/>
      <c r="I130" s="36"/>
      <c r="J130" s="25"/>
      <c r="K130" s="25"/>
      <c r="L130" s="25"/>
      <c r="M130" s="25"/>
      <c r="N130" s="58"/>
      <c r="O130" s="58"/>
      <c r="P130" s="25"/>
      <c r="Q130" s="168"/>
      <c r="R130" s="168"/>
      <c r="S130" s="168"/>
      <c r="T130" s="168"/>
      <c r="U130" s="168"/>
      <c r="V130" s="25"/>
      <c r="W130" s="61"/>
      <c r="X130" s="25"/>
      <c r="Y130" s="70"/>
      <c r="Z130" s="70"/>
      <c r="AA130" s="70"/>
      <c r="AB130" s="70"/>
      <c r="AC130" s="70"/>
      <c r="AD130" s="70"/>
    </row>
    <row r="131" spans="1:30" x14ac:dyDescent="0.25">
      <c r="A131" s="24"/>
      <c r="B131" s="36"/>
      <c r="C131" s="36"/>
      <c r="D131" s="61"/>
      <c r="E131" s="61"/>
      <c r="F131" s="25"/>
      <c r="G131" s="36"/>
      <c r="H131" s="39"/>
      <c r="I131" s="36"/>
      <c r="J131" s="25"/>
      <c r="K131" s="25"/>
      <c r="L131" s="25"/>
      <c r="M131" s="25"/>
      <c r="N131" s="58"/>
      <c r="O131" s="58"/>
      <c r="P131" s="25"/>
      <c r="Q131" s="168"/>
      <c r="R131" s="168"/>
      <c r="S131" s="168"/>
      <c r="T131" s="168"/>
      <c r="U131" s="168"/>
      <c r="V131" s="25"/>
      <c r="W131" s="61"/>
      <c r="X131" s="25"/>
      <c r="Y131" s="70"/>
      <c r="Z131" s="70"/>
      <c r="AA131" s="70"/>
      <c r="AB131" s="70"/>
      <c r="AC131" s="70"/>
      <c r="AD131" s="70"/>
    </row>
    <row r="132" spans="1:30" x14ac:dyDescent="0.25">
      <c r="A132" s="24"/>
      <c r="B132" s="36"/>
      <c r="C132" s="36"/>
      <c r="D132" s="61"/>
      <c r="E132" s="61"/>
      <c r="F132" s="25"/>
      <c r="G132" s="36"/>
      <c r="H132" s="39"/>
      <c r="I132" s="36"/>
      <c r="J132" s="25"/>
      <c r="K132" s="25"/>
      <c r="L132" s="25"/>
      <c r="M132" s="25"/>
      <c r="N132" s="58"/>
      <c r="O132" s="58"/>
      <c r="P132" s="25"/>
      <c r="Q132" s="168"/>
      <c r="R132" s="168"/>
      <c r="S132" s="168"/>
      <c r="T132" s="168"/>
      <c r="U132" s="168"/>
      <c r="V132" s="25"/>
      <c r="W132" s="61"/>
      <c r="X132" s="25"/>
      <c r="Y132" s="70"/>
      <c r="Z132" s="70"/>
      <c r="AA132" s="70"/>
      <c r="AB132" s="70"/>
      <c r="AC132" s="70"/>
      <c r="AD132" s="70"/>
    </row>
    <row r="133" spans="1:30" x14ac:dyDescent="0.25">
      <c r="A133" s="24"/>
      <c r="B133" s="36"/>
      <c r="C133" s="36"/>
      <c r="D133" s="61"/>
      <c r="E133" s="61"/>
      <c r="F133" s="25"/>
      <c r="G133" s="36"/>
      <c r="H133" s="39"/>
      <c r="I133" s="36"/>
      <c r="J133" s="25"/>
      <c r="K133" s="25"/>
      <c r="L133" s="25"/>
      <c r="M133" s="25"/>
      <c r="N133" s="58"/>
      <c r="O133" s="58"/>
      <c r="P133" s="25"/>
      <c r="Q133" s="168"/>
      <c r="R133" s="168"/>
      <c r="S133" s="168"/>
      <c r="T133" s="168"/>
      <c r="U133" s="168"/>
      <c r="V133" s="25"/>
      <c r="W133" s="61"/>
      <c r="X133" s="25"/>
      <c r="Y133" s="70"/>
      <c r="Z133" s="70"/>
      <c r="AA133" s="70"/>
      <c r="AB133" s="70"/>
      <c r="AC133" s="70"/>
      <c r="AD133" s="70"/>
    </row>
    <row r="134" spans="1:30" x14ac:dyDescent="0.25">
      <c r="A134" s="24"/>
      <c r="B134" s="36"/>
      <c r="C134" s="36"/>
      <c r="D134" s="61"/>
      <c r="E134" s="61"/>
      <c r="F134" s="25"/>
      <c r="G134" s="36"/>
      <c r="H134" s="39"/>
      <c r="I134" s="36"/>
      <c r="J134" s="25"/>
      <c r="K134" s="25"/>
      <c r="L134" s="25"/>
      <c r="M134" s="25"/>
      <c r="N134" s="58"/>
      <c r="O134" s="58"/>
      <c r="P134" s="25"/>
      <c r="Q134" s="168"/>
      <c r="R134" s="168"/>
      <c r="S134" s="168"/>
      <c r="T134" s="168"/>
      <c r="U134" s="168"/>
      <c r="V134" s="25"/>
      <c r="W134" s="61"/>
      <c r="X134" s="25"/>
      <c r="Y134" s="70"/>
      <c r="Z134" s="70"/>
      <c r="AA134" s="70"/>
      <c r="AB134" s="70"/>
      <c r="AC134" s="70"/>
      <c r="AD134" s="70"/>
    </row>
    <row r="135" spans="1:30" x14ac:dyDescent="0.25">
      <c r="A135" s="24"/>
      <c r="B135" s="36"/>
      <c r="C135" s="36"/>
      <c r="D135" s="61"/>
      <c r="E135" s="61"/>
      <c r="F135" s="25"/>
      <c r="G135" s="36"/>
      <c r="H135" s="39"/>
      <c r="I135" s="36"/>
      <c r="J135" s="25"/>
      <c r="K135" s="25"/>
      <c r="L135" s="25"/>
      <c r="M135" s="25"/>
      <c r="N135" s="58"/>
      <c r="O135" s="58"/>
      <c r="P135" s="25"/>
      <c r="Q135" s="168"/>
      <c r="R135" s="168"/>
      <c r="S135" s="168"/>
      <c r="T135" s="168"/>
      <c r="U135" s="168"/>
      <c r="V135" s="25"/>
      <c r="W135" s="61"/>
      <c r="X135" s="25"/>
      <c r="Y135" s="70"/>
      <c r="Z135" s="70"/>
      <c r="AA135" s="70"/>
      <c r="AB135" s="70"/>
      <c r="AC135" s="70"/>
      <c r="AD135" s="70"/>
    </row>
    <row r="136" spans="1:30" x14ac:dyDescent="0.25">
      <c r="A136" s="24"/>
      <c r="B136" s="36"/>
      <c r="C136" s="36"/>
      <c r="D136" s="61"/>
      <c r="E136" s="61"/>
      <c r="F136" s="25"/>
      <c r="G136" s="36"/>
      <c r="H136" s="39"/>
      <c r="I136" s="36"/>
      <c r="J136" s="25"/>
      <c r="K136" s="25"/>
      <c r="L136" s="25"/>
      <c r="M136" s="25"/>
      <c r="N136" s="58"/>
      <c r="O136" s="58"/>
      <c r="P136" s="25"/>
      <c r="Q136" s="168"/>
      <c r="R136" s="168"/>
      <c r="S136" s="168"/>
      <c r="T136" s="168"/>
      <c r="U136" s="168"/>
      <c r="V136" s="25"/>
      <c r="W136" s="61"/>
      <c r="X136" s="25"/>
      <c r="Y136" s="70"/>
      <c r="Z136" s="70"/>
      <c r="AA136" s="70"/>
      <c r="AB136" s="70"/>
      <c r="AC136" s="70"/>
      <c r="AD136" s="70"/>
    </row>
    <row r="137" spans="1:30" x14ac:dyDescent="0.25">
      <c r="A137" s="24"/>
      <c r="B137" s="36"/>
      <c r="C137" s="36"/>
      <c r="D137" s="61"/>
      <c r="E137" s="61"/>
      <c r="F137" s="25"/>
      <c r="G137" s="36"/>
      <c r="H137" s="39"/>
      <c r="I137" s="36"/>
      <c r="J137" s="25"/>
      <c r="K137" s="25"/>
      <c r="L137" s="25"/>
      <c r="M137" s="25"/>
      <c r="N137" s="58"/>
      <c r="O137" s="58"/>
      <c r="P137" s="25"/>
      <c r="Q137" s="168"/>
      <c r="R137" s="168"/>
      <c r="S137" s="168"/>
      <c r="T137" s="168"/>
      <c r="U137" s="168"/>
      <c r="V137" s="25"/>
      <c r="W137" s="61"/>
      <c r="X137" s="25"/>
      <c r="Y137" s="70"/>
      <c r="Z137" s="70"/>
      <c r="AA137" s="70"/>
      <c r="AB137" s="70"/>
      <c r="AC137" s="70"/>
      <c r="AD137" s="70"/>
    </row>
    <row r="138" spans="1:30" x14ac:dyDescent="0.25">
      <c r="A138" s="24"/>
      <c r="B138" s="36"/>
      <c r="C138" s="36"/>
      <c r="D138" s="61"/>
      <c r="E138" s="61"/>
      <c r="F138" s="25"/>
      <c r="G138" s="36"/>
      <c r="H138" s="39"/>
      <c r="I138" s="36"/>
      <c r="J138" s="25"/>
      <c r="K138" s="25"/>
      <c r="L138" s="25"/>
      <c r="M138" s="25"/>
      <c r="N138" s="58"/>
      <c r="O138" s="58"/>
      <c r="P138" s="25"/>
      <c r="Q138" s="168"/>
      <c r="R138" s="168"/>
      <c r="S138" s="168"/>
      <c r="T138" s="168"/>
      <c r="U138" s="168"/>
      <c r="V138" s="25"/>
      <c r="W138" s="61"/>
      <c r="X138" s="25"/>
      <c r="Y138" s="70"/>
      <c r="Z138" s="70"/>
      <c r="AA138" s="70"/>
      <c r="AB138" s="70"/>
      <c r="AC138" s="70"/>
      <c r="AD138" s="70"/>
    </row>
    <row r="139" spans="1:30" x14ac:dyDescent="0.25">
      <c r="A139" s="24"/>
      <c r="B139" s="36"/>
      <c r="C139" s="36"/>
      <c r="D139" s="61"/>
      <c r="E139" s="61"/>
      <c r="F139" s="25"/>
      <c r="G139" s="36"/>
      <c r="H139" s="39"/>
      <c r="I139" s="36"/>
      <c r="J139" s="25"/>
      <c r="K139" s="25"/>
      <c r="L139" s="25"/>
      <c r="M139" s="25"/>
      <c r="N139" s="58"/>
      <c r="O139" s="58"/>
      <c r="P139" s="25"/>
      <c r="Q139" s="168"/>
      <c r="R139" s="168"/>
      <c r="S139" s="168"/>
      <c r="T139" s="168"/>
      <c r="U139" s="168"/>
      <c r="V139" s="25"/>
      <c r="W139" s="61"/>
      <c r="X139" s="25"/>
      <c r="Y139" s="70"/>
      <c r="Z139" s="70"/>
      <c r="AA139" s="70"/>
      <c r="AB139" s="70"/>
      <c r="AC139" s="70"/>
      <c r="AD139" s="70"/>
    </row>
    <row r="140" spans="1:30" x14ac:dyDescent="0.25">
      <c r="A140" s="24"/>
      <c r="B140" s="36"/>
      <c r="C140" s="36"/>
      <c r="D140" s="61"/>
      <c r="E140" s="61"/>
      <c r="F140" s="25"/>
      <c r="G140" s="36"/>
      <c r="H140" s="39"/>
      <c r="I140" s="36"/>
      <c r="J140" s="25"/>
      <c r="K140" s="25"/>
      <c r="L140" s="25"/>
      <c r="M140" s="25"/>
      <c r="N140" s="58"/>
      <c r="O140" s="58"/>
      <c r="P140" s="25"/>
      <c r="Q140" s="168"/>
      <c r="R140" s="168"/>
      <c r="S140" s="168"/>
      <c r="T140" s="168"/>
      <c r="U140" s="168"/>
      <c r="V140" s="25"/>
      <c r="W140" s="61"/>
      <c r="X140" s="25"/>
      <c r="Y140" s="70"/>
      <c r="Z140" s="70"/>
      <c r="AA140" s="70"/>
      <c r="AB140" s="70"/>
      <c r="AC140" s="70"/>
      <c r="AD140" s="70"/>
    </row>
    <row r="141" spans="1:30" x14ac:dyDescent="0.25">
      <c r="A141" s="24"/>
      <c r="B141" s="36"/>
      <c r="C141" s="36"/>
      <c r="D141" s="61"/>
      <c r="E141" s="61"/>
      <c r="F141" s="25"/>
      <c r="G141" s="36"/>
      <c r="H141" s="39"/>
      <c r="I141" s="36"/>
      <c r="J141" s="25"/>
      <c r="K141" s="25"/>
      <c r="L141" s="25"/>
      <c r="M141" s="25"/>
      <c r="N141" s="58"/>
      <c r="O141" s="58"/>
      <c r="P141" s="25"/>
      <c r="Q141" s="168"/>
      <c r="R141" s="168"/>
      <c r="S141" s="168"/>
      <c r="T141" s="168"/>
      <c r="U141" s="168"/>
      <c r="V141" s="25"/>
      <c r="W141" s="61"/>
      <c r="X141" s="25"/>
      <c r="Y141" s="70"/>
      <c r="Z141" s="70"/>
      <c r="AA141" s="70"/>
      <c r="AB141" s="70"/>
      <c r="AC141" s="70"/>
      <c r="AD141" s="70"/>
    </row>
    <row r="142" spans="1:30" x14ac:dyDescent="0.25">
      <c r="A142" s="24"/>
      <c r="B142" s="36"/>
      <c r="C142" s="36"/>
      <c r="D142" s="61"/>
      <c r="E142" s="61"/>
      <c r="F142" s="25"/>
      <c r="G142" s="36"/>
      <c r="H142" s="39"/>
      <c r="I142" s="36"/>
      <c r="J142" s="25"/>
      <c r="K142" s="25"/>
      <c r="L142" s="25"/>
      <c r="M142" s="25"/>
      <c r="N142" s="58"/>
      <c r="O142" s="58"/>
      <c r="P142" s="25"/>
      <c r="Q142" s="168"/>
      <c r="R142" s="168"/>
      <c r="S142" s="168"/>
      <c r="T142" s="168"/>
      <c r="U142" s="168"/>
      <c r="V142" s="25"/>
      <c r="W142" s="61"/>
      <c r="X142" s="25"/>
      <c r="Y142" s="70"/>
      <c r="Z142" s="70"/>
      <c r="AA142" s="70"/>
      <c r="AB142" s="70"/>
      <c r="AC142" s="70"/>
      <c r="AD142" s="70"/>
    </row>
    <row r="143" spans="1:30" x14ac:dyDescent="0.25">
      <c r="A143" s="24"/>
      <c r="B143" s="36"/>
      <c r="C143" s="36"/>
      <c r="D143" s="61"/>
      <c r="E143" s="61"/>
      <c r="F143" s="25"/>
      <c r="G143" s="36"/>
      <c r="H143" s="39"/>
      <c r="I143" s="36"/>
      <c r="J143" s="25"/>
      <c r="K143" s="25"/>
      <c r="L143" s="25"/>
      <c r="M143" s="25"/>
      <c r="N143" s="58"/>
      <c r="O143" s="58"/>
      <c r="P143" s="25"/>
      <c r="Q143" s="168"/>
      <c r="R143" s="168"/>
      <c r="S143" s="168"/>
      <c r="T143" s="168"/>
      <c r="U143" s="168"/>
      <c r="V143" s="25"/>
      <c r="W143" s="61"/>
      <c r="X143" s="25"/>
      <c r="Y143" s="70"/>
      <c r="Z143" s="70"/>
      <c r="AA143" s="70"/>
      <c r="AB143" s="70"/>
      <c r="AC143" s="70"/>
      <c r="AD143" s="70"/>
    </row>
    <row r="144" spans="1:30" x14ac:dyDescent="0.25">
      <c r="A144" s="24"/>
      <c r="B144" s="36"/>
      <c r="C144" s="36"/>
      <c r="D144" s="61"/>
      <c r="E144" s="61"/>
      <c r="F144" s="25"/>
      <c r="G144" s="36"/>
      <c r="H144" s="39"/>
      <c r="I144" s="36"/>
      <c r="J144" s="25"/>
      <c r="K144" s="25"/>
      <c r="L144" s="25"/>
      <c r="M144" s="25"/>
      <c r="N144" s="58"/>
      <c r="O144" s="58"/>
      <c r="P144" s="25"/>
      <c r="Q144" s="168"/>
      <c r="R144" s="168"/>
      <c r="S144" s="168"/>
      <c r="T144" s="168"/>
      <c r="U144" s="168"/>
      <c r="V144" s="25"/>
      <c r="W144" s="61"/>
      <c r="X144" s="25"/>
      <c r="Y144" s="70"/>
      <c r="Z144" s="70"/>
      <c r="AA144" s="70"/>
      <c r="AB144" s="70"/>
      <c r="AC144" s="70"/>
      <c r="AD144" s="70"/>
    </row>
    <row r="145" spans="1:30" x14ac:dyDescent="0.25">
      <c r="A145" s="24"/>
      <c r="B145" s="36"/>
      <c r="C145" s="36"/>
      <c r="D145" s="61"/>
      <c r="E145" s="61"/>
      <c r="F145" s="25"/>
      <c r="G145" s="36"/>
      <c r="H145" s="39"/>
      <c r="I145" s="36"/>
      <c r="J145" s="25"/>
      <c r="K145" s="25"/>
      <c r="L145" s="25"/>
      <c r="M145" s="25"/>
      <c r="N145" s="58"/>
      <c r="O145" s="58"/>
      <c r="P145" s="25"/>
      <c r="Q145" s="168"/>
      <c r="R145" s="168"/>
      <c r="S145" s="168"/>
      <c r="T145" s="168"/>
      <c r="U145" s="168"/>
      <c r="V145" s="25"/>
      <c r="W145" s="61"/>
      <c r="X145" s="25"/>
      <c r="Y145" s="70"/>
      <c r="Z145" s="70"/>
      <c r="AA145" s="70"/>
      <c r="AB145" s="70"/>
      <c r="AC145" s="70"/>
      <c r="AD145" s="70"/>
    </row>
    <row r="146" spans="1:30" x14ac:dyDescent="0.25">
      <c r="A146" s="24"/>
      <c r="B146" s="36"/>
      <c r="C146" s="36"/>
      <c r="D146" s="61"/>
      <c r="E146" s="61"/>
      <c r="F146" s="25"/>
      <c r="G146" s="36"/>
      <c r="H146" s="39"/>
      <c r="I146" s="36"/>
      <c r="J146" s="25"/>
      <c r="K146" s="25"/>
      <c r="L146" s="25"/>
      <c r="M146" s="25"/>
      <c r="N146" s="58"/>
      <c r="O146" s="58"/>
      <c r="P146" s="25"/>
      <c r="Q146" s="168"/>
      <c r="R146" s="168"/>
      <c r="S146" s="168"/>
      <c r="T146" s="168"/>
      <c r="U146" s="168"/>
      <c r="V146" s="25"/>
      <c r="W146" s="61"/>
      <c r="X146" s="25"/>
      <c r="Y146" s="70"/>
      <c r="Z146" s="70"/>
      <c r="AA146" s="70"/>
      <c r="AB146" s="70"/>
      <c r="AC146" s="70"/>
      <c r="AD146" s="70"/>
    </row>
    <row r="147" spans="1:30" x14ac:dyDescent="0.25">
      <c r="A147" s="24"/>
      <c r="B147" s="36"/>
      <c r="C147" s="36"/>
      <c r="D147" s="61"/>
      <c r="E147" s="61"/>
      <c r="F147" s="25"/>
      <c r="G147" s="36"/>
      <c r="H147" s="39"/>
      <c r="I147" s="36"/>
      <c r="J147" s="25"/>
      <c r="K147" s="25"/>
      <c r="L147" s="25"/>
      <c r="M147" s="25"/>
      <c r="N147" s="58"/>
      <c r="O147" s="58"/>
      <c r="P147" s="25"/>
      <c r="Q147" s="168"/>
      <c r="R147" s="168"/>
      <c r="S147" s="168"/>
      <c r="T147" s="168"/>
      <c r="U147" s="168"/>
      <c r="V147" s="25"/>
      <c r="W147" s="61"/>
      <c r="X147" s="25"/>
      <c r="Y147" s="70"/>
      <c r="Z147" s="70"/>
      <c r="AA147" s="70"/>
      <c r="AB147" s="70"/>
      <c r="AC147" s="70"/>
      <c r="AD147" s="70"/>
    </row>
    <row r="148" spans="1:30" x14ac:dyDescent="0.25">
      <c r="A148" s="24"/>
      <c r="B148" s="36"/>
      <c r="C148" s="36"/>
      <c r="D148" s="61"/>
      <c r="E148" s="61"/>
      <c r="F148" s="25"/>
      <c r="G148" s="36"/>
      <c r="H148" s="39"/>
      <c r="I148" s="36"/>
      <c r="J148" s="25"/>
      <c r="K148" s="25"/>
      <c r="L148" s="25"/>
      <c r="M148" s="25"/>
      <c r="N148" s="58"/>
      <c r="O148" s="58"/>
      <c r="P148" s="25"/>
      <c r="Q148" s="168"/>
      <c r="R148" s="168"/>
      <c r="S148" s="168"/>
      <c r="T148" s="168"/>
      <c r="U148" s="168"/>
      <c r="V148" s="25"/>
      <c r="W148" s="61"/>
      <c r="X148" s="25"/>
      <c r="Y148" s="70"/>
      <c r="Z148" s="70"/>
      <c r="AA148" s="70"/>
      <c r="AB148" s="70"/>
      <c r="AC148" s="70"/>
      <c r="AD148" s="70"/>
    </row>
    <row r="149" spans="1:30" x14ac:dyDescent="0.25">
      <c r="A149" s="24"/>
      <c r="B149" s="36"/>
      <c r="C149" s="36"/>
      <c r="D149" s="61"/>
      <c r="E149" s="61"/>
      <c r="F149" s="25"/>
      <c r="G149" s="36"/>
      <c r="H149" s="39"/>
      <c r="I149" s="36"/>
      <c r="J149" s="25"/>
      <c r="K149" s="25"/>
      <c r="L149" s="25"/>
      <c r="M149" s="25"/>
      <c r="N149" s="58"/>
      <c r="O149" s="58"/>
      <c r="P149" s="25"/>
      <c r="Q149" s="168"/>
      <c r="R149" s="168"/>
      <c r="S149" s="168"/>
      <c r="T149" s="168"/>
      <c r="U149" s="168"/>
      <c r="V149" s="25"/>
      <c r="W149" s="61"/>
      <c r="X149" s="25"/>
      <c r="Y149" s="70"/>
      <c r="Z149" s="70"/>
      <c r="AA149" s="70"/>
      <c r="AB149" s="70"/>
      <c r="AC149" s="70"/>
      <c r="AD149" s="70"/>
    </row>
    <row r="150" spans="1:30" x14ac:dyDescent="0.25">
      <c r="A150" s="24"/>
      <c r="B150" s="36"/>
      <c r="C150" s="36"/>
      <c r="D150" s="61"/>
      <c r="E150" s="61"/>
      <c r="F150" s="25"/>
      <c r="G150" s="36"/>
      <c r="H150" s="39"/>
      <c r="I150" s="36"/>
      <c r="J150" s="25"/>
      <c r="K150" s="25"/>
      <c r="L150" s="25"/>
      <c r="M150" s="25"/>
      <c r="N150" s="58"/>
      <c r="O150" s="58"/>
      <c r="P150" s="25"/>
      <c r="Q150" s="168"/>
      <c r="R150" s="168"/>
      <c r="S150" s="168"/>
      <c r="T150" s="168"/>
      <c r="U150" s="168"/>
      <c r="V150" s="25"/>
      <c r="W150" s="61"/>
      <c r="X150" s="25"/>
      <c r="Y150" s="70"/>
      <c r="Z150" s="70"/>
      <c r="AA150" s="70"/>
      <c r="AB150" s="70"/>
      <c r="AC150" s="70"/>
      <c r="AD150" s="70"/>
    </row>
    <row r="151" spans="1:30" x14ac:dyDescent="0.25">
      <c r="A151" s="24"/>
      <c r="B151" s="36"/>
      <c r="C151" s="36"/>
      <c r="D151" s="61"/>
      <c r="E151" s="61"/>
      <c r="F151" s="25"/>
      <c r="G151" s="36"/>
      <c r="H151" s="39"/>
      <c r="I151" s="36"/>
      <c r="J151" s="25"/>
      <c r="K151" s="25"/>
      <c r="L151" s="25"/>
      <c r="M151" s="25"/>
      <c r="N151" s="58"/>
      <c r="O151" s="58"/>
      <c r="P151" s="25"/>
      <c r="Q151" s="168"/>
      <c r="R151" s="168"/>
      <c r="S151" s="168"/>
      <c r="T151" s="168"/>
      <c r="U151" s="168"/>
      <c r="V151" s="25"/>
      <c r="W151" s="61"/>
      <c r="X151" s="25"/>
      <c r="Y151" s="70"/>
      <c r="Z151" s="70"/>
      <c r="AA151" s="70"/>
      <c r="AB151" s="70"/>
      <c r="AC151" s="70"/>
      <c r="AD151" s="70"/>
    </row>
    <row r="152" spans="1:30" x14ac:dyDescent="0.25">
      <c r="A152" s="24"/>
      <c r="B152" s="36"/>
      <c r="C152" s="36"/>
      <c r="D152" s="61"/>
      <c r="E152" s="61"/>
      <c r="F152" s="25"/>
      <c r="G152" s="36"/>
      <c r="H152" s="39"/>
      <c r="I152" s="36"/>
      <c r="J152" s="25"/>
      <c r="K152" s="25"/>
      <c r="L152" s="25"/>
      <c r="M152" s="25"/>
      <c r="N152" s="58"/>
      <c r="O152" s="58"/>
      <c r="P152" s="25"/>
      <c r="Q152" s="168"/>
      <c r="R152" s="168"/>
      <c r="S152" s="168"/>
      <c r="T152" s="168"/>
      <c r="U152" s="168"/>
      <c r="V152" s="25"/>
      <c r="W152" s="61"/>
      <c r="X152" s="25"/>
      <c r="Y152" s="70"/>
      <c r="Z152" s="70"/>
      <c r="AA152" s="70"/>
      <c r="AB152" s="70"/>
      <c r="AC152" s="70"/>
      <c r="AD152" s="70"/>
    </row>
    <row r="153" spans="1:30" x14ac:dyDescent="0.25">
      <c r="A153" s="24"/>
      <c r="B153" s="36"/>
      <c r="C153" s="36"/>
      <c r="D153" s="61"/>
      <c r="E153" s="61"/>
      <c r="F153" s="25"/>
      <c r="G153" s="36"/>
      <c r="H153" s="39"/>
      <c r="I153" s="36"/>
      <c r="J153" s="25"/>
      <c r="K153" s="25"/>
      <c r="L153" s="25"/>
      <c r="M153" s="25"/>
      <c r="N153" s="58"/>
      <c r="O153" s="58"/>
      <c r="P153" s="25"/>
      <c r="Q153" s="168"/>
      <c r="R153" s="168"/>
      <c r="S153" s="168"/>
      <c r="T153" s="168"/>
      <c r="U153" s="168"/>
      <c r="V153" s="25"/>
      <c r="W153" s="61"/>
      <c r="X153" s="25"/>
      <c r="Y153" s="70"/>
      <c r="Z153" s="70"/>
      <c r="AA153" s="70"/>
      <c r="AB153" s="70"/>
      <c r="AC153" s="70"/>
      <c r="AD153" s="70"/>
    </row>
    <row r="154" spans="1:30" x14ac:dyDescent="0.25">
      <c r="A154" s="24"/>
      <c r="B154" s="36"/>
      <c r="C154" s="36"/>
      <c r="D154" s="61"/>
      <c r="E154" s="61"/>
      <c r="F154" s="25"/>
      <c r="G154" s="36"/>
      <c r="H154" s="39"/>
      <c r="I154" s="36"/>
      <c r="J154" s="25"/>
      <c r="K154" s="25"/>
      <c r="L154" s="25"/>
      <c r="M154" s="25"/>
      <c r="N154" s="58"/>
      <c r="O154" s="58"/>
      <c r="P154" s="25"/>
      <c r="Q154" s="168"/>
      <c r="R154" s="168"/>
      <c r="S154" s="168"/>
      <c r="T154" s="168"/>
      <c r="U154" s="168"/>
      <c r="V154" s="25"/>
      <c r="W154" s="61"/>
      <c r="X154" s="25"/>
      <c r="Y154" s="70"/>
      <c r="Z154" s="70"/>
      <c r="AA154" s="70"/>
      <c r="AB154" s="70"/>
      <c r="AC154" s="70"/>
      <c r="AD154" s="70"/>
    </row>
    <row r="155" spans="1:30" x14ac:dyDescent="0.25">
      <c r="A155" s="24"/>
      <c r="B155" s="36"/>
      <c r="C155" s="36"/>
      <c r="D155" s="61"/>
      <c r="E155" s="61"/>
      <c r="F155" s="25"/>
      <c r="G155" s="36"/>
      <c r="H155" s="39"/>
      <c r="I155" s="36"/>
      <c r="J155" s="25"/>
      <c r="K155" s="25"/>
      <c r="L155" s="25"/>
      <c r="M155" s="25"/>
      <c r="N155" s="58"/>
      <c r="O155" s="58"/>
      <c r="P155" s="25"/>
      <c r="Q155" s="168"/>
      <c r="R155" s="168"/>
      <c r="S155" s="168"/>
      <c r="T155" s="168"/>
      <c r="U155" s="168"/>
      <c r="V155" s="25"/>
      <c r="W155" s="61"/>
      <c r="X155" s="25"/>
      <c r="Y155" s="70"/>
      <c r="Z155" s="70"/>
      <c r="AA155" s="70"/>
      <c r="AB155" s="70"/>
      <c r="AC155" s="70"/>
      <c r="AD155" s="70"/>
    </row>
    <row r="156" spans="1:30" x14ac:dyDescent="0.25">
      <c r="A156" s="24"/>
      <c r="B156" s="36"/>
      <c r="C156" s="36"/>
      <c r="D156" s="61"/>
      <c r="E156" s="61"/>
      <c r="F156" s="25"/>
      <c r="G156" s="36"/>
      <c r="H156" s="39"/>
      <c r="I156" s="36"/>
      <c r="J156" s="25"/>
      <c r="K156" s="25"/>
      <c r="L156" s="25"/>
      <c r="M156" s="25"/>
      <c r="N156" s="58"/>
      <c r="O156" s="58"/>
      <c r="P156" s="25"/>
      <c r="Q156" s="168"/>
      <c r="R156" s="168"/>
      <c r="S156" s="168"/>
      <c r="T156" s="168"/>
      <c r="U156" s="168"/>
      <c r="V156" s="25"/>
      <c r="W156" s="61"/>
      <c r="X156" s="25"/>
      <c r="Y156" s="70"/>
      <c r="Z156" s="70"/>
      <c r="AA156" s="70"/>
      <c r="AB156" s="70"/>
      <c r="AC156" s="70"/>
      <c r="AD156" s="70"/>
    </row>
    <row r="157" spans="1:30" x14ac:dyDescent="0.25">
      <c r="A157" s="24"/>
      <c r="B157" s="36"/>
      <c r="C157" s="36"/>
      <c r="D157" s="61"/>
      <c r="E157" s="61"/>
      <c r="F157" s="25"/>
      <c r="G157" s="36"/>
      <c r="H157" s="39"/>
      <c r="I157" s="36"/>
      <c r="J157" s="25"/>
      <c r="K157" s="25"/>
      <c r="L157" s="25"/>
      <c r="M157" s="25"/>
      <c r="N157" s="58"/>
      <c r="O157" s="58"/>
      <c r="P157" s="25"/>
      <c r="Q157" s="168"/>
      <c r="R157" s="168"/>
      <c r="S157" s="168"/>
      <c r="T157" s="168"/>
      <c r="U157" s="168"/>
      <c r="V157" s="25"/>
      <c r="W157" s="61"/>
      <c r="X157" s="25"/>
      <c r="Y157" s="70"/>
      <c r="Z157" s="70"/>
      <c r="AA157" s="70"/>
      <c r="AB157" s="70"/>
      <c r="AC157" s="70"/>
      <c r="AD157" s="70"/>
    </row>
    <row r="158" spans="1:30" x14ac:dyDescent="0.25">
      <c r="A158" s="24"/>
      <c r="B158" s="36"/>
      <c r="C158" s="36"/>
      <c r="D158" s="61"/>
      <c r="E158" s="61"/>
      <c r="F158" s="25"/>
      <c r="G158" s="36"/>
      <c r="H158" s="39"/>
      <c r="I158" s="36"/>
      <c r="J158" s="25"/>
      <c r="K158" s="25"/>
      <c r="L158" s="25"/>
      <c r="M158" s="25"/>
      <c r="N158" s="58"/>
      <c r="O158" s="58"/>
      <c r="P158" s="25"/>
      <c r="Q158" s="168"/>
      <c r="R158" s="168"/>
      <c r="S158" s="168"/>
      <c r="T158" s="168"/>
      <c r="U158" s="168"/>
      <c r="V158" s="25"/>
      <c r="W158" s="61"/>
      <c r="X158" s="25"/>
      <c r="Y158" s="70"/>
      <c r="Z158" s="70"/>
      <c r="AA158" s="70"/>
      <c r="AB158" s="70"/>
      <c r="AC158" s="70"/>
      <c r="AD158" s="70"/>
    </row>
    <row r="159" spans="1:30" x14ac:dyDescent="0.25">
      <c r="A159" s="24"/>
      <c r="B159" s="36"/>
      <c r="C159" s="36"/>
      <c r="D159" s="61"/>
      <c r="E159" s="61"/>
      <c r="F159" s="25"/>
      <c r="G159" s="36"/>
      <c r="H159" s="39"/>
      <c r="I159" s="36"/>
      <c r="J159" s="25"/>
      <c r="K159" s="25"/>
      <c r="L159" s="25"/>
      <c r="M159" s="25"/>
      <c r="N159" s="58"/>
      <c r="O159" s="58"/>
      <c r="P159" s="25"/>
      <c r="Q159" s="168"/>
      <c r="R159" s="168"/>
      <c r="S159" s="168"/>
      <c r="T159" s="168"/>
      <c r="U159" s="168"/>
      <c r="V159" s="25"/>
      <c r="W159" s="61"/>
      <c r="X159" s="25"/>
      <c r="Y159" s="70"/>
      <c r="Z159" s="70"/>
      <c r="AA159" s="70"/>
      <c r="AB159" s="70"/>
      <c r="AC159" s="70"/>
      <c r="AD159" s="70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8"/>
      <c r="R165" s="118"/>
      <c r="S165" s="118"/>
      <c r="T165" s="118"/>
      <c r="U165" s="118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8"/>
      <c r="R166" s="118"/>
      <c r="S166" s="118"/>
      <c r="T166" s="118"/>
      <c r="U166" s="118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8"/>
      <c r="R167" s="118"/>
      <c r="S167" s="118"/>
      <c r="T167" s="118"/>
      <c r="U167" s="118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8"/>
      <c r="R168" s="118"/>
      <c r="S168" s="118"/>
      <c r="T168" s="118"/>
      <c r="U168" s="11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8"/>
      <c r="R169" s="118"/>
      <c r="S169" s="118"/>
      <c r="T169" s="118"/>
      <c r="U169" s="118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8"/>
      <c r="R170" s="118"/>
      <c r="S170" s="118"/>
      <c r="T170" s="118"/>
      <c r="U170" s="118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8"/>
      <c r="R171" s="118"/>
      <c r="S171" s="118"/>
      <c r="T171" s="118"/>
      <c r="U171" s="118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8"/>
      <c r="R172" s="118"/>
      <c r="S172" s="118"/>
      <c r="T172" s="118"/>
      <c r="U172" s="118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8"/>
      <c r="R173" s="118"/>
      <c r="S173" s="118"/>
      <c r="T173" s="118"/>
      <c r="U173" s="118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8"/>
      <c r="R174" s="118"/>
      <c r="S174" s="118"/>
      <c r="T174" s="118"/>
      <c r="U174" s="118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8"/>
      <c r="R175" s="118"/>
      <c r="S175" s="118"/>
      <c r="T175" s="118"/>
      <c r="U175" s="118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8"/>
      <c r="R176" s="118"/>
      <c r="S176" s="118"/>
      <c r="T176" s="118"/>
      <c r="U176" s="118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8"/>
      <c r="R177" s="118"/>
      <c r="S177" s="118"/>
      <c r="T177" s="118"/>
      <c r="U177" s="118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8"/>
      <c r="R178" s="118"/>
      <c r="S178" s="118"/>
      <c r="T178" s="118"/>
      <c r="U178" s="11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8"/>
      <c r="R179" s="118"/>
      <c r="S179" s="118"/>
      <c r="T179" s="118"/>
      <c r="U179" s="118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8"/>
      <c r="R180" s="118"/>
      <c r="S180" s="118"/>
      <c r="T180" s="118"/>
      <c r="U180" s="118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8"/>
      <c r="R181" s="118"/>
      <c r="S181" s="118"/>
      <c r="T181" s="118"/>
      <c r="U181" s="118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2020-09-28T08:24:25Z</dcterms:modified>
</cp:coreProperties>
</file>